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40" windowWidth="20730" windowHeight="11640" activeTab="1"/>
  </bookViews>
  <sheets>
    <sheet name="1. INTRODUCTION" sheetId="8" r:id="rId1"/>
    <sheet name="2. THE TOOL" sheetId="5" r:id="rId2"/>
    <sheet name="3. FLOWCHART" sheetId="6" r:id="rId3"/>
    <sheet name="4. SUMMARY" sheetId="9" r:id="rId4"/>
    <sheet name="5. Land Use Hazard" sheetId="1" r:id="rId5"/>
    <sheet name="6. SuDS Pollution Mitigation" sheetId="3" r:id="rId6"/>
  </sheets>
  <definedNames>
    <definedName name="comptype">'6. SuDS Pollution Mitigation'!$C$19:$C$26</definedName>
    <definedName name="comptypethree">'6. SuDS Pollution Mitigation'!$C$19:$C$28</definedName>
    <definedName name="comptypetwo">'6. SuDS Pollution Mitigation'!$C$19:$C$27</definedName>
    <definedName name="Go_to_Step_2B">'2. THE TOOL'!$G$70</definedName>
    <definedName name="gwprot">'6. SuDS Pollution Mitigation'!$C$7:$C$11</definedName>
    <definedName name="gwthree">'6. SuDS Pollution Mitigation'!$C$7:$C$14</definedName>
    <definedName name="gwtwo">'6. SuDS Pollution Mitigation'!$C$7:$C$13</definedName>
    <definedName name="landusetype" localSheetId="0">#REF!</definedName>
    <definedName name="landusetype">#REF!</definedName>
    <definedName name="landut">'5. Land Use Hazard'!$C$10:$C$29</definedName>
    <definedName name="lut" localSheetId="0">#REF!</definedName>
    <definedName name="lut">#REF!</definedName>
    <definedName name="_xlnm.Print_Area" localSheetId="0">'1. INTRODUCTION'!$C$2:$X$8</definedName>
    <definedName name="_xlnm.Print_Area" localSheetId="1">'2. THE TOOL'!$C$2:$X$114</definedName>
    <definedName name="_xlnm.Print_Area" localSheetId="2">'3. FLOWCHART'!$C$3:$R$40</definedName>
    <definedName name="_xlnm.Print_Area" localSheetId="3">'4. SUMMARY'!$B$6:$I$38</definedName>
    <definedName name="_xlnm.Print_Area" localSheetId="4">'5. Land Use Hazard'!$A$1:$J$29</definedName>
    <definedName name="_xlnm.Print_Area" localSheetId="5">'6. SuDS Pollution Mitigation'!$B$2:$K$50</definedName>
    <definedName name="STEP_2A" localSheetId="0">'1. INTRODUCTION'!#REF!</definedName>
    <definedName name="STEP_2A">'2. THE TOOL'!#REF!</definedName>
    <definedName name="STEP_2B" localSheetId="0">'1. INTRODUCTION'!#REF!</definedName>
    <definedName name="STEP_2B">'2. THE TOOL'!#REF!</definedName>
    <definedName name="superceded" localSheetId="0">#REF!</definedName>
    <definedName name="superceded">#REF!</definedName>
  </definedNames>
  <calcPr calcId="145621"/>
</workbook>
</file>

<file path=xl/calcChain.xml><?xml version="1.0" encoding="utf-8"?>
<calcChain xmlns="http://schemas.openxmlformats.org/spreadsheetml/2006/main">
  <c r="E17" i="9" l="1"/>
  <c r="U45" i="5"/>
  <c r="V45" i="5" s="1"/>
  <c r="S45" i="5"/>
  <c r="T45" i="5" s="1"/>
  <c r="U44" i="5"/>
  <c r="V44" i="5" s="1"/>
  <c r="S44" i="5"/>
  <c r="T44" i="5" s="1"/>
  <c r="R44" i="5"/>
  <c r="F29" i="9" l="1"/>
  <c r="E23" i="9"/>
  <c r="E16" i="9"/>
  <c r="E15" i="9"/>
  <c r="E8" i="9"/>
  <c r="S25" i="5"/>
  <c r="T25" i="5" s="1"/>
  <c r="G8" i="9" s="1"/>
  <c r="Q25" i="5"/>
  <c r="F44" i="5" l="1"/>
  <c r="G44" i="5" s="1"/>
  <c r="G48" i="5" s="1"/>
  <c r="F45" i="5"/>
  <c r="G45" i="5" s="1"/>
  <c r="G49" i="5" s="1"/>
  <c r="F43" i="5"/>
  <c r="G43" i="5" s="1"/>
  <c r="G47" i="5" s="1"/>
  <c r="N80" i="5" l="1"/>
  <c r="L80" i="5"/>
  <c r="J80" i="5"/>
  <c r="F80" i="5"/>
  <c r="G80" i="5" s="1"/>
  <c r="W80" i="5"/>
  <c r="X80" i="5" s="1"/>
  <c r="I23" i="9" s="1"/>
  <c r="U80" i="5"/>
  <c r="V80" i="5" s="1"/>
  <c r="H23" i="9" s="1"/>
  <c r="S80" i="5"/>
  <c r="T80" i="5" s="1"/>
  <c r="G23" i="9" s="1"/>
  <c r="Q80" i="5"/>
  <c r="R80" i="5" s="1"/>
  <c r="F23" i="9" s="1"/>
  <c r="N25" i="5"/>
  <c r="L25" i="5"/>
  <c r="J25" i="5"/>
  <c r="K25" i="5" s="1"/>
  <c r="I25" i="5"/>
  <c r="H25" i="5" s="1"/>
  <c r="F25" i="5"/>
  <c r="G25" i="5" s="1"/>
  <c r="K29" i="5" l="1"/>
  <c r="E11" i="9" s="1"/>
  <c r="M25" i="5"/>
  <c r="M29" i="5"/>
  <c r="E12" i="9" s="1"/>
  <c r="O25" i="5"/>
  <c r="O29" i="5"/>
  <c r="E13" i="9" s="1"/>
  <c r="K80" i="5"/>
  <c r="K84" i="5"/>
  <c r="E25" i="9" s="1"/>
  <c r="M80" i="5"/>
  <c r="M84" i="5"/>
  <c r="E26" i="9" s="1"/>
  <c r="O80" i="5"/>
  <c r="O84" i="5"/>
  <c r="E27" i="9" s="1"/>
  <c r="S43" i="5"/>
  <c r="T43" i="5" s="1"/>
  <c r="G15" i="9" s="1"/>
  <c r="Q43" i="5"/>
  <c r="R43" i="5" s="1"/>
  <c r="F15" i="9" s="1"/>
  <c r="O133" i="5" l="1"/>
  <c r="O132" i="5"/>
  <c r="O131" i="5"/>
  <c r="H17" i="9" l="1"/>
  <c r="H16" i="9"/>
  <c r="U43" i="5"/>
  <c r="V43" i="5" s="1"/>
  <c r="H15" i="9" s="1"/>
  <c r="G17" i="9"/>
  <c r="G16" i="9"/>
  <c r="Q45" i="5"/>
  <c r="Q44" i="5"/>
  <c r="F16" i="9" s="1"/>
  <c r="N44" i="5"/>
  <c r="O44" i="5" s="1"/>
  <c r="N43" i="5"/>
  <c r="O43" i="5" s="1"/>
  <c r="N45" i="5"/>
  <c r="L45" i="5"/>
  <c r="L44" i="5"/>
  <c r="M44" i="5" s="1"/>
  <c r="L43" i="5"/>
  <c r="M43" i="5" s="1"/>
  <c r="J45" i="5"/>
  <c r="J44" i="5"/>
  <c r="K44" i="5" s="1"/>
  <c r="J43" i="5"/>
  <c r="R45" i="5" l="1"/>
  <c r="F17" i="9" s="1"/>
  <c r="M45" i="5"/>
  <c r="M59" i="5"/>
  <c r="K45" i="5"/>
  <c r="K59" i="5"/>
  <c r="O45" i="5"/>
  <c r="O59" i="5"/>
  <c r="K43" i="5"/>
  <c r="K57" i="5"/>
  <c r="M58" i="5"/>
  <c r="O58" i="5"/>
  <c r="K58" i="5"/>
  <c r="O57" i="5"/>
  <c r="M57" i="5"/>
  <c r="R25" i="5"/>
  <c r="F8" i="9" s="1"/>
  <c r="H29" i="5"/>
  <c r="E9" i="9" s="1"/>
  <c r="K62" i="5" l="1"/>
  <c r="E19" i="9" s="1"/>
  <c r="O62" i="5"/>
  <c r="E21" i="9" s="1"/>
  <c r="M62" i="5"/>
  <c r="E20" i="9" s="1"/>
  <c r="K60" i="5"/>
  <c r="K90" i="5" s="1"/>
  <c r="M60" i="5"/>
  <c r="M90" i="5" s="1"/>
  <c r="O60" i="5"/>
  <c r="O90" i="5" s="1"/>
  <c r="O97" i="5" l="1"/>
  <c r="E32" i="9" s="1"/>
  <c r="O114" i="5"/>
  <c r="E37" i="9" s="1"/>
  <c r="M97" i="5"/>
  <c r="E31" i="9" s="1"/>
  <c r="M114" i="5"/>
  <c r="E36" i="9" s="1"/>
  <c r="K97" i="5"/>
  <c r="E30" i="9" s="1"/>
  <c r="K114" i="5"/>
  <c r="E35" i="9" s="1"/>
  <c r="K102" i="5"/>
  <c r="M131" i="5" s="1"/>
  <c r="O102" i="5"/>
  <c r="M133" i="5" s="1"/>
  <c r="M102" i="5"/>
  <c r="M132" i="5" s="1"/>
  <c r="O105" i="5" l="1"/>
  <c r="K106" i="5" s="1"/>
  <c r="K139" i="5" s="1"/>
</calcChain>
</file>

<file path=xl/comments1.xml><?xml version="1.0" encoding="utf-8"?>
<comments xmlns="http://schemas.openxmlformats.org/spreadsheetml/2006/main">
  <authors>
    <author>Helen Udale-Clarke</author>
  </authors>
  <commentList>
    <comment ref="A2" authorId="0">
      <text>
        <r>
          <rPr>
            <b/>
            <sz val="9"/>
            <color indexed="81"/>
            <rFont val="Tahoma"/>
            <family val="2"/>
          </rPr>
          <t>Helen Udale-Clarke:</t>
        </r>
        <r>
          <rPr>
            <sz val="9"/>
            <color indexed="81"/>
            <rFont val="Tahoma"/>
            <family val="2"/>
          </rPr>
          <t xml:space="preserve">
Is there any explanation anywhere for the other worksheets?</t>
        </r>
      </text>
    </comment>
    <comment ref="A8" authorId="0">
      <text>
        <r>
          <rPr>
            <b/>
            <sz val="9"/>
            <color indexed="81"/>
            <rFont val="Tahoma"/>
            <family val="2"/>
          </rPr>
          <t>Helen Udale-Clarke:</t>
        </r>
        <r>
          <rPr>
            <sz val="9"/>
            <color indexed="81"/>
            <rFont val="Tahoma"/>
            <family val="2"/>
          </rPr>
          <t xml:space="preserve">
Chapter 26 NOT 24
Should also mention examples in Appendix C</t>
        </r>
      </text>
    </comment>
  </commentList>
</comments>
</file>

<file path=xl/sharedStrings.xml><?xml version="1.0" encoding="utf-8"?>
<sst xmlns="http://schemas.openxmlformats.org/spreadsheetml/2006/main" count="322" uniqueCount="214">
  <si>
    <t>Individual driveway</t>
  </si>
  <si>
    <t>Residential parking</t>
  </si>
  <si>
    <t>Non-residential parking with infrequent change (e.g. schools, offices, &lt; 300 traffic movements a day)</t>
  </si>
  <si>
    <t>Non-residential car parking with frequent change (eg hospitals, retail)</t>
  </si>
  <si>
    <t>Trunk roads/motorways</t>
  </si>
  <si>
    <t>Roads (excluding low traffic roads, highly frequented lorry approaches to industrial estates, trunk roads/motorways)</t>
  </si>
  <si>
    <t>Highly frequented lorry approaches to industrial estates</t>
  </si>
  <si>
    <r>
      <t xml:space="preserve">Land use characterisation </t>
    </r>
    <r>
      <rPr>
        <b/>
        <i/>
        <sz val="10"/>
        <color rgb="FFFF0000"/>
        <rFont val="Arial"/>
        <family val="2"/>
      </rPr>
      <t>(User Define)</t>
    </r>
  </si>
  <si>
    <r>
      <t xml:space="preserve">Pollution Hazard Level </t>
    </r>
    <r>
      <rPr>
        <b/>
        <i/>
        <sz val="10"/>
        <color rgb="FF00B050"/>
        <rFont val="Arial"/>
        <family val="2"/>
      </rPr>
      <t>(Tool Outcome)</t>
    </r>
  </si>
  <si>
    <t>Haulage yard</t>
  </si>
  <si>
    <t>Lorry park</t>
  </si>
  <si>
    <t>Waste handling/management/distribution site</t>
  </si>
  <si>
    <t>Site where chemicals and fuels (other than domestic fuel oil) are to be delivered, handled, stored, used or manufactured</t>
  </si>
  <si>
    <t>Very low</t>
  </si>
  <si>
    <r>
      <t xml:space="preserve">Pollution Indices </t>
    </r>
    <r>
      <rPr>
        <b/>
        <i/>
        <sz val="10"/>
        <color rgb="FF00B050"/>
        <rFont val="Arial"/>
        <family val="2"/>
      </rPr>
      <t>(Tool Outcome)</t>
    </r>
  </si>
  <si>
    <t>Metals</t>
  </si>
  <si>
    <t>Hydrocarbons</t>
  </si>
  <si>
    <t xml:space="preserve">Total Suspended Solids </t>
  </si>
  <si>
    <t>ROOF</t>
  </si>
  <si>
    <t>PARKING</t>
  </si>
  <si>
    <t>Low</t>
  </si>
  <si>
    <t>Medium</t>
  </si>
  <si>
    <t>YARDS/DEPOTS</t>
  </si>
  <si>
    <t>High</t>
  </si>
  <si>
    <t>ROADS</t>
  </si>
  <si>
    <t>OTHER</t>
  </si>
  <si>
    <r>
      <t xml:space="preserve">COMMENT </t>
    </r>
    <r>
      <rPr>
        <b/>
        <i/>
        <sz val="10"/>
        <color rgb="FF00B050"/>
        <rFont val="Arial"/>
        <family val="2"/>
      </rPr>
      <t>(Tool Outcome)</t>
    </r>
  </si>
  <si>
    <t>When designing SuDS for motorways / trunk roads, the guidance and risk assessment process set out in HD45/09 should always be followed.    These indices should only be used if considered appropriate as part of any detailed risk assessment undertaken for the scheme</t>
  </si>
  <si>
    <t>n/a</t>
  </si>
  <si>
    <r>
      <t xml:space="preserve">Pollution Mitigation Indices </t>
    </r>
    <r>
      <rPr>
        <b/>
        <i/>
        <sz val="10"/>
        <color rgb="FF00B050"/>
        <rFont val="Arial"/>
        <family val="2"/>
      </rPr>
      <t>(Tool Outcome)</t>
    </r>
  </si>
  <si>
    <t>Filter strip</t>
  </si>
  <si>
    <t>Swale</t>
  </si>
  <si>
    <t>Detention basin</t>
  </si>
  <si>
    <t>Proprietary treatment system</t>
  </si>
  <si>
    <t xml:space="preserve">LAND USE </t>
  </si>
  <si>
    <t>TYPE</t>
  </si>
  <si>
    <t>This classification should be informed by an assessment of the leachability of metals from the adopted roofing materials. Particular risks are likely to be posed by materials that include copper and galvanised steel</t>
  </si>
  <si>
    <t>This classification is not appropriate for haulage yards, lorry parks, waste management areas, or chemical storage/handling zones</t>
  </si>
  <si>
    <t xml:space="preserve">Standard commercial yard or delivery area </t>
  </si>
  <si>
    <t>SIMPLE INDEX APPROACH: TOOL</t>
  </si>
  <si>
    <t>DROP DOWN LIST</t>
  </si>
  <si>
    <t xml:space="preserve">Pollution Hazard Level </t>
  </si>
  <si>
    <t xml:space="preserve">Dense vegetation layer underlain by 300 mm minimum depth of soils with good contamination attenuation potential </t>
  </si>
  <si>
    <t xml:space="preserve">300 mm minimum depth of soils with good contamination attenuation potential </t>
  </si>
  <si>
    <t xml:space="preserve">Infiltration trench with suitable depth of filtration material underlain by 300 mm minimum depth of soils with good contamination attenuation potential </t>
  </si>
  <si>
    <t xml:space="preserve">The underlying soils must provide good contaminant attenuation potential (eg as recommended in Sniffer 2008 (a) and (b) / Scott Wilson (2010) or other appropriate guidance). Alternative depth and soil combinations must provide equivalent protection to the underlying groundwater </t>
  </si>
  <si>
    <t xml:space="preserve">The infiltration trench must include a suitable depth filtration layer that provides treatment (ie graded gravel with sufficient smaller particles but not single size coarse aggregate such as 20mm gravel).                                                                                                                   The underlying soils must provide good contaminant attenuation potential (eg as recommended in Sniffer 2008 (a) and (b) / Scott Wilson (2010) or other appropriate guidance). Alternative depth and soil combinations must provide equivalent protection to the underlying groundwater </t>
  </si>
  <si>
    <t xml:space="preserve">The permeable pavement must include a suitable filtration layer provides treatment and must include a geotextile at the base separating the foundation from the sub-grade.                                                                         The underlying soils must provide good contaminant attenuation potential (eg as recommended in Sniffer 2008 (a) and (b) / Scott Wilson (2010) or other appropriate guidance). Alternative depth and soil combinations must provide equivalent protection to the underlying groundwater </t>
  </si>
  <si>
    <t>Bioretention component underlain by 300 mm minimum depth of soils with good contamination attenuation potential</t>
  </si>
  <si>
    <t>Proprietary product</t>
  </si>
  <si>
    <t>User defined indices</t>
  </si>
  <si>
    <t>None</t>
  </si>
  <si>
    <t>Filter drains should be preceded by upstream component(s) that trap(s) silt, or designed specifically to retain sediment in a separate zone, easily accessible for maintenance, such that the sediment will not be re-suspended in subsequent events</t>
  </si>
  <si>
    <t>Ponds/wetlands should be preceded by an upstream component(s) that trap(s) silt, or designed specifically to retain sediment in a separate zone, easily accessible for maintenance, such that the sediment will not be re-suspended in subsequent events</t>
  </si>
  <si>
    <t>SEPA only considers proprietary treatment systems as appropriate in exceptional circumstances where other types of SuDS component are not practicable.  Proprietary treatment systems may also be considered appropriate for existing sites that are causing pollution where there is a requirement to retrofit treatment.  WAT-RM-08 (SEPA, 2014) also provides a flow chart with a summary of checks on suitability of a proprietary system</t>
  </si>
  <si>
    <t>See Chapter 15 Proprietary treatment systems for approaches to demonstrate product performance. Note: a British Water/Environment Agency assessment Code of Practice is currently under development that will allow manufacturers to complete an agreed test protocol for systems intended to treat contaminated surface water runoff. Full details can be found at: http://www.britishwater.co.uk/Publications/codes-of-practise.aspx.</t>
  </si>
  <si>
    <t xml:space="preserve">Pollution Hazard Indices </t>
  </si>
  <si>
    <t>Selected SuDS Component 1</t>
  </si>
  <si>
    <t>Selected SuDS Component 2</t>
  </si>
  <si>
    <t>Selected SuDS Component 3</t>
  </si>
  <si>
    <t>All designs must include a minimum of 1 m unsaturated depth of subsoil or aquifer material between the infiltration surface and the maximum likely groundwater level.                                 Infiltration components should always be preceded by upstream component(s) that trap(s) silt, or designed specifically to retain sediment in a separate lined zone, easily accessible for maintenance, such that the sediment will not be re-suspended in subsequent events</t>
  </si>
  <si>
    <t>STEP 1:</t>
  </si>
  <si>
    <t xml:space="preserve">Pollution Mitigation Indices </t>
  </si>
  <si>
    <t xml:space="preserve"> Aggregated Surface Water Pollution Mitigation Index</t>
  </si>
  <si>
    <t>Landuse Pollution Hazard Index</t>
  </si>
  <si>
    <t>GROUNDWATER POLLUTION MITIGATION INDICES</t>
  </si>
  <si>
    <t>SURFACE WATER POLLUTION MITIGATION INDICES</t>
  </si>
  <si>
    <t>Additional TSS mitigation required</t>
  </si>
  <si>
    <t>Additional Metals mitigation required</t>
  </si>
  <si>
    <t>Additional Hydrocarbon mitigation required</t>
  </si>
  <si>
    <t>In England and Wales, where the discharge is to protected surface waters or groundwater, an additional treatment component (ie over and above that required for standard discharges), or other equivalent protection, is required that provides environmental protection in the event of an unexpected pollution event or poor system performance. Protected surface waters are those designated for drinking water abstraction. In England and Wales, protected groundwater resources are defined as Source Protection Zone 1. In Northern Ireland, a more precautionary approach may be required and this should be checked with the environmental regulator on a site by site basis.</t>
  </si>
  <si>
    <r>
      <t xml:space="preserve">Reference to local planning documents should also be made to identify any additional protection required for sites due to habitat conservation (see </t>
    </r>
    <r>
      <rPr>
        <i/>
        <sz val="10"/>
        <color rgb="FF3C3C3C"/>
        <rFont val="Arial"/>
        <family val="2"/>
      </rPr>
      <t>Chapter 7 The SuDS design process</t>
    </r>
    <r>
      <rPr>
        <sz val="10"/>
        <color rgb="FF3C3C3C"/>
        <rFont val="Arial"/>
        <family val="2"/>
      </rPr>
      <t>).</t>
    </r>
    <r>
      <rPr>
        <i/>
        <sz val="10"/>
        <color rgb="FF3C3C3C"/>
        <rFont val="Arial"/>
        <family val="2"/>
      </rPr>
      <t xml:space="preserve"> </t>
    </r>
    <r>
      <rPr>
        <sz val="10"/>
        <color rgb="FF3C3C3C"/>
        <rFont val="Arial"/>
        <family val="2"/>
      </rPr>
      <t>The implications of developments on or within close proximity to an area with an environmental designation, such as a Site of Special Scientific Interest (SSSI), should be considered via consultation with relevant conservation bodies such as Natural England</t>
    </r>
  </si>
  <si>
    <t>DESIGN CONDITIONS</t>
  </si>
  <si>
    <t>Determine the Combined Pollution Mitigation Indices for the Runoff Area</t>
  </si>
  <si>
    <t>Combined Pollution Mitigation Indices for the Runoff Area</t>
  </si>
  <si>
    <t xml:space="preserve">HRW shall not be liable for any direct or indirect damage claim, loss, cost, expense or liability howsoever arising out of the use or impossibility to use the tools, even when HRW has been informed of the possibility of the same. The user hereby indemnifies HRW from and against any damage claim, loss, expense or liability resulting from any action taken against HRW that is related in any way to the use of the tool  or any reliance made in respect of the output of such use by any person whatsoever. HRW does not guarantee that the tool's functions meet the requirements of any person, nor that the tool is free from errors. </t>
  </si>
  <si>
    <t>Residential roofing</t>
  </si>
  <si>
    <t xml:space="preserve">Commercial/Industrial roofing: Inert materials </t>
  </si>
  <si>
    <t xml:space="preserve">Commercial/Industrial roofing: Low potential for metal leaching </t>
  </si>
  <si>
    <t xml:space="preserve">Commercial/Industrial roofing: Medium potential for metal leaching </t>
  </si>
  <si>
    <t xml:space="preserve">Commercial/Industrial roofing: High potential for metal leaching </t>
  </si>
  <si>
    <t>STEP 2A:</t>
  </si>
  <si>
    <t>STEP 2B:</t>
  </si>
  <si>
    <t>Detailed assessment of performance of designed component in reducing inflow concentrations of each pollutant type required as evidence of adopted indices.                                                                                                                                                                                                                                                                          Enter indices approved by the environmental regulator in appropriate 'User Defined Indices' row below</t>
  </si>
  <si>
    <t>Detailed assessment of performance of designed component in reducing inflow concentrations of each pollutant type required as evidence of adopted indices.                                                                                                                                                Enter indices approved by the environmental regulator in appropriate 'User Defined Indices' row below</t>
  </si>
  <si>
    <t>All designs must include a minimum of 1 m unsaturated depth of subsoil or aquifer material between the infiltration surface and the maximum likely groundwater level.                                                                                     Infiltration components should always be preceded by upstream component(s) that trap(s) silt, or designed specifically to retain sediment in a separate lined zone, easily accessible for maintenance, such that the sediment will not be re-suspended in subsequent events</t>
  </si>
  <si>
    <t>All designs must include a minimum of 1 m unsaturated depth of subsoil or aquifer material between the infiltration surface and the maximum likely groundwater level.                                                                              Infiltration components should always be preceded by upstream component(s) that trap(s) silt, or designed specifically to retain sediment in a separate lined zone, easily accessible for maintenance, such that the sediment will not be re-suspended in subsequent events</t>
  </si>
  <si>
    <t>Detailed assessment of performance of designed component in reducing inflow concentrations of each pollutant type required as evidence of adopted indices.                                                                                           Enter indices approved by the environmental regulator in appropriate 'User Defined Indices' row below</t>
  </si>
  <si>
    <t>All designs must include a minimum of 1 m unsaturated depth of subsoil or aquifer material between the infiltration surface and the maximum likely groundwater level.                                                                          Infiltration components should always be preceded by upstream component(s) that trap(s) silt, or designed specifically to retain sediment in a separate lined zone, easily accessible for maintenance, such that the sediment will not be re-suspended in subsequent events</t>
  </si>
  <si>
    <t>Detailed assessment of performance of designed component in reducing inflow concentrations of each pollutant type required as evidence of adopted indices.                                                                  Enter indices approved by the environmental regulator in appropriate 'User Defined Indices' row below</t>
  </si>
  <si>
    <t xml:space="preserve">Combined Pollution Mitigation Indices </t>
  </si>
  <si>
    <t xml:space="preserve">Sufficiency of Pollution Mitigation Indices </t>
  </si>
  <si>
    <t>Determine Overall Sufficiency of Pollution Mitigation for the proposed SuDS Components</t>
  </si>
  <si>
    <t>Determine Sufficiency of Pollution Mitigation Indices for Selected SuDS Components</t>
  </si>
  <si>
    <t xml:space="preserve">Other industrial site area </t>
  </si>
  <si>
    <t>Enter User Defined Indices in row below</t>
  </si>
  <si>
    <t xml:space="preserve">Other  </t>
  </si>
  <si>
    <t>This step requires the user to select the appropriate land use type for the area from which the runoff is occurring</t>
  </si>
  <si>
    <t>POLLUTION MITIGATION INDICES</t>
  </si>
  <si>
    <t>STEP 2C:</t>
  </si>
  <si>
    <t>STEP 2D:</t>
  </si>
  <si>
    <t>When the combined mitigation index exceeds the land use pollution hazard index, then the proposed components are considered sufficient in providing pollution risk mitigation.</t>
  </si>
  <si>
    <t>USER ENTRY</t>
  </si>
  <si>
    <t xml:space="preserve"> Determine the Pollution Mitigation Index for the proposed SuDS components</t>
  </si>
  <si>
    <t>Determine the Pollution Mitigation Index for the proposed Groundwater Protection</t>
  </si>
  <si>
    <t>This step requires the user to select the type of groundwater protection that is either part of the SuDS component or that lies between the component and the groundwater</t>
  </si>
  <si>
    <t>This step should be applied to evaluate the water quality protection provided by proposed SuDS components for discharges to receiving surface waters or downstream infiltration components (note: in England and Wales this will include components that allow any amount of infiltration, however small, even where infiltration is not specifically accounted for in the design).</t>
  </si>
  <si>
    <t>Select type of groundwater protection from the drop down list:</t>
  </si>
  <si>
    <t>Groundwater Protection Pollution Mitigation Index</t>
  </si>
  <si>
    <t>This step requires the user to select the proposed SuDS components that will be used to treat runoff before it is discharged to either a receiving surface waterbody or downstream infiltration component</t>
  </si>
  <si>
    <t>This step should be applied where a SuDS component is specifically designed to infiltrate runoff (note: in England and Wales this will include components that allow any amount of infiltration, however small, even where infiltration is not specifically accounted for in the design).</t>
  </si>
  <si>
    <t>Determine the Pollution Hazard Index for the runoff area discharging to the proposed SuDS scheme</t>
  </si>
  <si>
    <t>Pond or wetland</t>
  </si>
  <si>
    <t>SuDS components can only be assumed to deliver these indices if they follow design guidance with respect to hydraulics and treatment set out in the relevant technical component chapters of the SuDS Manual. See also checklists in Appendix B</t>
  </si>
  <si>
    <t>SuDS components can only be assumed to deliver these indices if they follow design guidance with respect to hydraulics and treatment set out in the relevant technical component chapters of the SuDS Manual.  See also checklists in Appendix B</t>
  </si>
  <si>
    <t>SUMMARY TABLE</t>
  </si>
  <si>
    <t>Land Use Type</t>
  </si>
  <si>
    <t>Pollution Hazard Level</t>
  </si>
  <si>
    <t>Pollution Hazard Indices</t>
  </si>
  <si>
    <t>TSS</t>
  </si>
  <si>
    <t>SuDS components proposed</t>
  </si>
  <si>
    <t>Component 1</t>
  </si>
  <si>
    <t>Component 2</t>
  </si>
  <si>
    <t>Component 3</t>
  </si>
  <si>
    <t>SuDS Pollution Mitigation Indices</t>
  </si>
  <si>
    <t>Groundwater protection type</t>
  </si>
  <si>
    <t>Groundwater protection Pollution Mitigation Indices</t>
  </si>
  <si>
    <t>Combined Pollution Mitigation Indices</t>
  </si>
  <si>
    <t>2. This tool provides an automated method for applying the Simple Index Approach to check the sufficiency of proposed SuDS components in mitigating water quality risks to receiving waterbodies.</t>
  </si>
  <si>
    <t>- use the land use type with the highest Pollution Hazard Index</t>
  </si>
  <si>
    <t xml:space="preserve">- apply the approach for each of the land use types to determine whether the proposed SuDS design is sufficient for all.  If it is not, consider collecting more hazardous runoff separately and providing additional treatment. </t>
  </si>
  <si>
    <t>Runoff Area Land Use Description</t>
  </si>
  <si>
    <t>No ?</t>
  </si>
  <si>
    <t>Go to Step 2B</t>
  </si>
  <si>
    <t>Yes ?</t>
  </si>
  <si>
    <t xml:space="preserve">If you have fewer than 3 components, select 'None' for the components that are not required </t>
  </si>
  <si>
    <t>SuDS Component Description</t>
  </si>
  <si>
    <t>SuDS Component 1</t>
  </si>
  <si>
    <t>SuDS Component 2</t>
  </si>
  <si>
    <t>SuDS Component 3</t>
  </si>
  <si>
    <t>Note: If the total aggregated mitigation index is &gt; 1 (which is not a realistic outcome), then the outcome is fixed at "&gt;0.95". In this scenario, the proposed components are likely to have a very high mitigation potential for reducing pollutant levels in the runoff and should be sufficient for any proposed land use (note: where risk assessment is required, this outcome would need more detailed verification).</t>
  </si>
  <si>
    <t>'Groundwater protection' describes the proposed depth of soil or other material through which runoff will flow between the runoff surface and the underlying groundwater.</t>
  </si>
  <si>
    <t>Where the discharge is to surface waters and risks to groundwater need not be considered, select 'None'</t>
  </si>
  <si>
    <t>If the proposed groundwater protection is bespoke and/or a proprietary product and not generically described by the suggested measures, then a description of the protection and agreed user defined indices should be entered in the row below the drop down list</t>
  </si>
  <si>
    <t>This is an automatic step which combines the proposed SuDS Pollution Mitigation Indices with any Groundwater Protection Pollution Mitigation Indices</t>
  </si>
  <si>
    <t>This is an automatic step which compares the Combined Pollution Mitigation Indices with the Land Use Hazard Indices, to determine whether the proposed components are sufficient to  manage each pollutant category type</t>
  </si>
  <si>
    <t xml:space="preserve">Is the runoff now discharged to an infiltration component? </t>
  </si>
  <si>
    <t>Go to Step 2C</t>
  </si>
  <si>
    <t>If the land use varies across the 'runoff area', either:</t>
  </si>
  <si>
    <t xml:space="preserve">1. The tool has been developed on behalf of SEPA to support the implementation (in Scotland) of the water quality management design methods set out in the SuDS Manual.  </t>
  </si>
  <si>
    <t>4. Water quality design criteria and standards are set out in Chapter 4 of the SuDS Manual. Table 4.3 in the Manual sets out the minimum water quality management requirements for discharges to receiving surface waters and groundwater. Use of the Simple Index Approach is one of the key methods.</t>
  </si>
  <si>
    <t>SIMPLE INDEX APPROACH: AN INTRODUCTION</t>
  </si>
  <si>
    <t>6. The spreadsheet consists of 5 separate sheets as follows:</t>
  </si>
  <si>
    <t>Sheet Number</t>
  </si>
  <si>
    <t>Sheet Description</t>
  </si>
  <si>
    <t>Sheet Title</t>
  </si>
  <si>
    <t>Introduction and context</t>
  </si>
  <si>
    <t>Flowchart</t>
  </si>
  <si>
    <t>A flowchart describing the process required to be taken by a tool user</t>
  </si>
  <si>
    <t>If the generic land use types in the drop down list above are not applicable, select 'Other' and enter a description of the land use of the runoff area and agreed user defined indices in this row:</t>
  </si>
  <si>
    <t>Select land use type from the drop down list (or 'Other' if none applicable):</t>
  </si>
  <si>
    <t xml:space="preserve">If the runoff is discharged directly to an infiltration component, without upstream treatment, select 'None' for each of the 3 SuDS components and move to Step 2B </t>
  </si>
  <si>
    <t>If the generic land use types suggested are not applicable, select 'Other' and enter a description of the land use of the runoff area and agreed user defined indices in the row below the drop down lists.</t>
  </si>
  <si>
    <t>Select SuDS Component 1                                    (i.e. the upstream SuDS component) from the drop down list:</t>
  </si>
  <si>
    <t xml:space="preserve">Pervious pavement underlain by 300 mm minimum depth of soils with good contamination attenuation potential </t>
  </si>
  <si>
    <t>If the proposed SuDS components are bespoke/proprietary and/or the generic indices above are not considered appropriate, select 'Proprietary treatment system' or 'User defined indices' and enter component descriptions and agreed user defined indices in these rows:</t>
  </si>
  <si>
    <t xml:space="preserve">If the proposed component is bespoke and/or a proprietary treatment product and not generically described by the suggested components, then 'Proprietary treatment system' or 'User defined indices' should be selected and a description of the component and agreed user defined indices should be entered in the rows below the drop down lists  </t>
  </si>
  <si>
    <r>
      <t xml:space="preserve">DESIGN CONDITION </t>
    </r>
    <r>
      <rPr>
        <b/>
        <i/>
        <sz val="10"/>
        <color rgb="FF00B050"/>
        <rFont val="Arial"/>
        <family val="2"/>
      </rPr>
      <t>(Tool Outcome)</t>
    </r>
  </si>
  <si>
    <t>In Scotland and Northern Ireland, the environmental regulator should be consulted as part of the licensing process required for High Risk sites. In England and Wales, the environmental regulator should be consulted prior to design (for pre-permitting advice) to determine the most appropriate design approach and requirements for risk assessment.</t>
  </si>
  <si>
    <t xml:space="preserve"> These indices should only be used if considered appropriate by the required risk assessment and where approved by the regulator. If they are not considered appropriate, the risk assessment should use alternative measures of pollution hazard for the site.</t>
  </si>
  <si>
    <t xml:space="preserve">In Scotland and Northern Ireland, the environmental regulator should be consulted as part of the licensing process required for High Risk sites. In England and Wales, the environmental regulator should be consulted prior to design (for pre-permitting advice) to determine the most appropriate design approach and requirements for risk assessment. </t>
  </si>
  <si>
    <t>These indices should only be used if considered appropriate by the required risk assessment and where approved by the regulator. If they are not considered appropriate, the risk assessment should use alternative measures of pollution hazard for the site.</t>
  </si>
  <si>
    <t>Where indices are approved by the environmental regulator as part of the required risk assessment process, these should be entered in the 'User Defined Indices' row below. If indices are not considered appropriate, the risk assessment should use alternative measures of pollution hazard for the site.</t>
  </si>
  <si>
    <t>This step requires the user to select the proposed SuDS components that will be used to treat runoff - before it is discharged to a receiving surface waterbody or downstream infiltration component</t>
  </si>
  <si>
    <t>If the proposed groundwater protection is bespoke/proprietary and/or the generic indices above are not considered appropriate, select 'Proprietary product' or 'User defined indices' and enter a description of the protection and agreed user defined indices in this row:</t>
  </si>
  <si>
    <t>Bioretention system (where the system is not designed as an infiltration component)</t>
  </si>
  <si>
    <t>Pervious pavement (where the pavement is not designed as an infiltration component)</t>
  </si>
  <si>
    <t>Filter drain (where the trench is not designed as an infiltration component)</t>
  </si>
  <si>
    <t>Select SuDS Component 2                               (i.e. the second SuDS component in a series) from the drop down list:</t>
  </si>
  <si>
    <t>Select SuDS Component 3                                (i.e. the third SuDS component in a series) from the drop down list:</t>
  </si>
  <si>
    <t>STEP 2A:Select 'None' for each of the proposed SuDS components</t>
  </si>
  <si>
    <t>Summary</t>
  </si>
  <si>
    <t>Printable results summary table</t>
  </si>
  <si>
    <t>5. Chapter 26 of the SuDS Manual sets out the design methods for water quality management.  The Simple Index Approach is described in Section 26.7.1 of the Manual and this text should be referred to when using this tool. Appendix C of the SuDS Manual also includes worked examples of applying the Simple Index Approach, although not using this tool.</t>
  </si>
  <si>
    <t>Introduction (this sheet)</t>
  </si>
  <si>
    <t>The tool (requiring user inputs)</t>
  </si>
  <si>
    <t>The pollution mitigation indices used by the tool for each SuDS component type (for information only)</t>
  </si>
  <si>
    <t>The hazard indices used by the tool for each land use hazard type (for information only)</t>
  </si>
  <si>
    <t xml:space="preserve">HR Wallingford shall not be liable for any direct or indirect damage claim, loss, cost, expense or liability howsoever arising out of the use or impossibility to use the tools, even when HR Wallingford has been informed of the possibility of the same. The user hereby indemnifies HR Wallingford from and against any damage claim, loss, expense or liability resulting from any action taken against HR Wallingford that is related in any way to the use of the tool  or any reliance made in respect of the output of such use by any person whatsoever. HR Wallingford does not guarantee that the tool's functions meet the requirements of any person, nor that the tool is free from errors. </t>
  </si>
  <si>
    <t>If the runoff is infiltrated directly to groundwater (ie without upstream treatment components)</t>
  </si>
  <si>
    <t>For regular runoff events (ie events up to approximately a 1 year return period):</t>
  </si>
  <si>
    <t>If the runoff is infiltrated once it has passed through upstream treatment components</t>
  </si>
  <si>
    <t>If the runoff is discharged to surface waters via SuDS components (ie not infiltrated)</t>
  </si>
  <si>
    <t>STEP 1: Determine the Pollution Hazard Index for the runoff area discharging to the proposed SuDS system</t>
  </si>
  <si>
    <t>STEP 2B: Determine the Pollution Mitigation Index for the proposed Groundwater Protection</t>
  </si>
  <si>
    <t>STEP 2C: Determine the Combined Pollution Mitigation Indices for the Runoff Area</t>
  </si>
  <si>
    <t>STEP 2D: Determine Sufficiency of Pollution Mitigation Indices for Selected SuDS Components</t>
  </si>
  <si>
    <t>3. There are some differences in the required approach in England, Wales and Northern Ireland.  If the tool is used in these regions, the relevant supporting 'Design Conditions' stated by the tool must be fully considered and implemented.</t>
  </si>
  <si>
    <t>2. The supporting 'Design Conditions' stated by the tool must be fully considered and implemented in all cases.</t>
  </si>
  <si>
    <t>USER ENTRY CELLS ARE ONLY REQUIRED WHERE INDICATED BY THE TOOL</t>
  </si>
  <si>
    <t>The Tool</t>
  </si>
  <si>
    <t>Land Use Hazard Indices</t>
  </si>
  <si>
    <t xml:space="preserve">1. The steps set out in the tool should be applied for each inflow or 'runoff area' (ie each impermeable surface area separately discharging to a SuDS component). </t>
  </si>
  <si>
    <t>3. Relevant design examples are included in the SuDS Manual Appendix C.</t>
  </si>
  <si>
    <t>4. Each of the steps below are part of the process set out in the flowchart on Sheet 3.</t>
  </si>
  <si>
    <t>5. Sheet 4 summarises the selections made below and indicates the acceptability of the proposed SuDS components.</t>
  </si>
  <si>
    <t>Low traffic roads (e.g. residential roads and general access roads, &lt; 300 traffic movements/day)</t>
  </si>
  <si>
    <t>Acceptability of Pollution Mitigation</t>
  </si>
  <si>
    <t>RELEVANT INPUTS NEED TO BE SELECTED FROM THESE LISTS, FOR EACH STEP</t>
  </si>
  <si>
    <t xml:space="preserve">STEP 2A: Determine the Pollution Mitigation Index for the proposed SuDS components             </t>
  </si>
  <si>
    <t>SIMPLE INDEX APPROACH: PROCESS FLOW CHART</t>
  </si>
  <si>
    <t xml:space="preserve">SIMPLE INDEX APPROACH: </t>
  </si>
  <si>
    <t>SIMPLE INDEX APPROACH:</t>
  </si>
  <si>
    <t>LAND USE HAZARD INDICES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</si>
</sst>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color theme="1"/>
      <name val="Arial"/>
      <family val="2"/>
    </font>
    <font>
      <b/>
      <sz val="10"/>
      <color theme="1"/>
      <name val="Arial"/>
      <family val="2"/>
    </font>
    <font>
      <sz val="9"/>
      <color theme="1"/>
      <name val="Arial"/>
      <family val="2"/>
    </font>
    <font>
      <sz val="10"/>
      <name val="Arial"/>
      <family val="2"/>
    </font>
    <font>
      <b/>
      <i/>
      <sz val="10"/>
      <color theme="1"/>
      <name val="Arial"/>
      <family val="2"/>
    </font>
    <font>
      <b/>
      <i/>
      <sz val="10"/>
      <color rgb="FFFF0000"/>
      <name val="Arial"/>
      <family val="2"/>
    </font>
    <font>
      <b/>
      <i/>
      <sz val="10"/>
      <color rgb="FF00B050"/>
      <name val="Arial"/>
      <family val="2"/>
    </font>
    <font>
      <b/>
      <sz val="10"/>
      <color rgb="FF00B050"/>
      <name val="Arial"/>
      <family val="2"/>
    </font>
    <font>
      <b/>
      <u/>
      <sz val="12"/>
      <color theme="1"/>
      <name val="Arial"/>
      <family val="2"/>
    </font>
    <font>
      <b/>
      <i/>
      <u/>
      <sz val="10"/>
      <color theme="1"/>
      <name val="Arial"/>
      <family val="2"/>
    </font>
    <font>
      <sz val="10"/>
      <color rgb="FFFF0000"/>
      <name val="Arial"/>
      <family val="2"/>
    </font>
    <font>
      <sz val="10"/>
      <color rgb="FF000000"/>
      <name val="Arial"/>
      <family val="2"/>
    </font>
    <font>
      <b/>
      <sz val="12"/>
      <color theme="1"/>
      <name val="Arial"/>
      <family val="2"/>
    </font>
    <font>
      <sz val="10"/>
      <color rgb="FF3C3C3C"/>
      <name val="Arial"/>
      <family val="2"/>
    </font>
    <font>
      <i/>
      <sz val="10"/>
      <color rgb="FF3C3C3C"/>
      <name val="Arial"/>
      <family val="2"/>
    </font>
    <font>
      <sz val="11"/>
      <color rgb="FF1F497D"/>
      <name val="Calibri"/>
      <family val="2"/>
    </font>
    <font>
      <b/>
      <sz val="14"/>
      <color rgb="FF1F497D"/>
      <name val="Calibri"/>
      <family val="2"/>
    </font>
    <font>
      <b/>
      <sz val="14"/>
      <color theme="1"/>
      <name val="Arial"/>
      <family val="2"/>
    </font>
    <font>
      <sz val="14"/>
      <color theme="1"/>
      <name val="Arial"/>
      <family val="2"/>
    </font>
    <font>
      <b/>
      <sz val="10"/>
      <color rgb="FFFF0000"/>
      <name val="Arial"/>
      <family val="2"/>
    </font>
    <font>
      <b/>
      <sz val="14"/>
      <color theme="3"/>
      <name val="Calibri"/>
      <family val="2"/>
      <scheme val="minor"/>
    </font>
    <font>
      <b/>
      <sz val="20"/>
      <color theme="1"/>
      <name val="Arial"/>
      <family val="2"/>
    </font>
    <font>
      <sz val="10"/>
      <color theme="3"/>
      <name val="Arial"/>
      <family val="2"/>
    </font>
    <font>
      <b/>
      <sz val="10"/>
      <color theme="3"/>
      <name val="Arial"/>
      <family val="2"/>
    </font>
    <font>
      <u/>
      <sz val="10"/>
      <color theme="10"/>
      <name val="Arial"/>
      <family val="2"/>
    </font>
    <font>
      <sz val="12"/>
      <color theme="1"/>
      <name val="Arial"/>
      <family val="2"/>
    </font>
    <font>
      <b/>
      <u/>
      <sz val="12"/>
      <color theme="3"/>
      <name val="Arial"/>
      <family val="2"/>
    </font>
    <font>
      <b/>
      <sz val="12"/>
      <name val="Arial"/>
      <family val="2"/>
    </font>
    <font>
      <b/>
      <i/>
      <u/>
      <sz val="12"/>
      <name val="Arial"/>
      <family val="2"/>
    </font>
    <font>
      <sz val="9"/>
      <color indexed="81"/>
      <name val="Tahoma"/>
      <family val="2"/>
    </font>
    <font>
      <b/>
      <sz val="9"/>
      <color indexed="81"/>
      <name val="Tahoma"/>
      <family val="2"/>
    </font>
    <font>
      <b/>
      <sz val="12"/>
      <name val="Calibri"/>
      <family val="2"/>
      <scheme val="minor"/>
    </font>
    <font>
      <sz val="10"/>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rgb="FFCCFFCC"/>
        <bgColor auto="1"/>
      </patternFill>
    </fill>
    <fill>
      <patternFill patternType="solid">
        <fgColor rgb="FFCCFFCC"/>
        <bgColor indexed="64"/>
      </patternFill>
    </fill>
  </fills>
  <borders count="106">
    <border>
      <left/>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top/>
      <bottom style="medium">
        <color theme="8"/>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top/>
      <bottom/>
      <diagonal/>
    </border>
    <border>
      <left/>
      <right style="thick">
        <color theme="8" tint="-0.24994659260841701"/>
      </right>
      <top/>
      <bottom/>
      <diagonal/>
    </border>
    <border>
      <left style="thick">
        <color theme="8" tint="-0.24994659260841701"/>
      </left>
      <right/>
      <top/>
      <bottom style="thick">
        <color theme="8" tint="-0.24994659260841701"/>
      </bottom>
      <diagonal/>
    </border>
    <border>
      <left/>
      <right/>
      <top/>
      <bottom style="thick">
        <color theme="8" tint="-0.24994659260841701"/>
      </bottom>
      <diagonal/>
    </border>
    <border>
      <left/>
      <right style="thick">
        <color theme="8" tint="-0.24994659260841701"/>
      </right>
      <top/>
      <bottom style="thick">
        <color theme="8" tint="-0.24994659260841701"/>
      </bottom>
      <diagonal/>
    </border>
    <border>
      <left style="medium">
        <color theme="8" tint="-0.24994659260841701"/>
      </left>
      <right style="medium">
        <color theme="8" tint="-0.24994659260841701"/>
      </right>
      <top style="thick">
        <color theme="8" tint="-0.24994659260841701"/>
      </top>
      <bottom/>
      <diagonal/>
    </border>
    <border>
      <left style="medium">
        <color theme="8" tint="-0.24994659260841701"/>
      </left>
      <right style="medium">
        <color theme="8" tint="-0.24994659260841701"/>
      </right>
      <top/>
      <bottom/>
      <diagonal/>
    </border>
    <border>
      <left style="medium">
        <color theme="8" tint="-0.24994659260841701"/>
      </left>
      <right style="medium">
        <color theme="8" tint="-0.24994659260841701"/>
      </right>
      <top/>
      <bottom style="thick">
        <color theme="8" tint="-0.24994659260841701"/>
      </bottom>
      <diagonal/>
    </border>
    <border>
      <left style="thick">
        <color theme="8" tint="-0.24994659260841701"/>
      </left>
      <right/>
      <top/>
      <bottom style="medium">
        <color theme="8" tint="-0.24994659260841701"/>
      </bottom>
      <diagonal/>
    </border>
    <border>
      <left/>
      <right/>
      <top/>
      <bottom style="medium">
        <color theme="8" tint="-0.24994659260841701"/>
      </bottom>
      <diagonal/>
    </border>
    <border>
      <left style="medium">
        <color theme="8" tint="-0.24994659260841701"/>
      </left>
      <right style="medium">
        <color theme="8" tint="-0.24994659260841701"/>
      </right>
      <top/>
      <bottom style="medium">
        <color theme="8" tint="-0.24994659260841701"/>
      </bottom>
      <diagonal/>
    </border>
    <border>
      <left/>
      <right style="thick">
        <color theme="8" tint="-0.24994659260841701"/>
      </right>
      <top/>
      <bottom style="medium">
        <color theme="8" tint="-0.24994659260841701"/>
      </bottom>
      <diagonal/>
    </border>
    <border>
      <left style="medium">
        <color theme="8" tint="-0.24994659260841701"/>
      </left>
      <right style="thick">
        <color theme="8" tint="-0.24994659260841701"/>
      </right>
      <top/>
      <bottom/>
      <diagonal/>
    </border>
    <border>
      <left style="medium">
        <color theme="8" tint="-0.24994659260841701"/>
      </left>
      <right style="thick">
        <color theme="8" tint="-0.24994659260841701"/>
      </right>
      <top/>
      <bottom style="thick">
        <color theme="8" tint="-0.24994659260841701"/>
      </bottom>
      <diagonal/>
    </border>
    <border>
      <left style="medium">
        <color theme="8" tint="-0.24994659260841701"/>
      </left>
      <right/>
      <top/>
      <bottom style="medium">
        <color theme="8" tint="-0.24994659260841701"/>
      </bottom>
      <diagonal/>
    </border>
    <border>
      <left style="thick">
        <color theme="8" tint="-0.24994659260841701"/>
      </left>
      <right/>
      <top style="medium">
        <color theme="8" tint="-0.24994659260841701"/>
      </top>
      <bottom/>
      <diagonal/>
    </border>
    <border>
      <left style="medium">
        <color theme="8" tint="-0.24994659260841701"/>
      </left>
      <right style="medium">
        <color theme="8" tint="-0.24994659260841701"/>
      </right>
      <top style="medium">
        <color theme="8" tint="-0.24994659260841701"/>
      </top>
      <bottom/>
      <diagonal/>
    </border>
    <border>
      <left style="thick">
        <color theme="8" tint="-0.24994659260841701"/>
      </left>
      <right/>
      <top style="medium">
        <color theme="8" tint="-0.24994659260841701"/>
      </top>
      <bottom style="medium">
        <color theme="8" tint="-0.24994659260841701"/>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medium">
        <color theme="8" tint="-0.24994659260841701"/>
      </left>
      <right style="thick">
        <color theme="8" tint="-0.24994659260841701"/>
      </right>
      <top style="medium">
        <color theme="8" tint="-0.24994659260841701"/>
      </top>
      <bottom style="medium">
        <color theme="8" tint="-0.24994659260841701"/>
      </bottom>
      <diagonal/>
    </border>
    <border>
      <left/>
      <right style="thick">
        <color theme="8" tint="-0.24994659260841701"/>
      </right>
      <top style="medium">
        <color theme="8" tint="-0.24994659260841701"/>
      </top>
      <bottom/>
      <diagonal/>
    </border>
    <border>
      <left style="thick">
        <color theme="8" tint="-0.24994659260841701"/>
      </left>
      <right style="medium">
        <color theme="8" tint="-0.24994659260841701"/>
      </right>
      <top style="medium">
        <color theme="8" tint="-0.24994659260841701"/>
      </top>
      <bottom style="medium">
        <color theme="8" tint="-0.24994659260841701"/>
      </bottom>
      <diagonal/>
    </border>
    <border>
      <left/>
      <right style="thick">
        <color theme="8" tint="-0.24994659260841701"/>
      </right>
      <top style="medium">
        <color theme="8" tint="-0.24994659260841701"/>
      </top>
      <bottom style="medium">
        <color theme="8" tint="-0.24994659260841701"/>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theme="8" tint="-0.24994659260841701"/>
      </left>
      <right style="thick">
        <color theme="8" tint="-0.24994659260841701"/>
      </right>
      <top style="thick">
        <color theme="8" tint="-0.24994659260841701"/>
      </top>
      <bottom/>
      <diagonal/>
    </border>
    <border>
      <left style="thick">
        <color theme="8" tint="-0.24994659260841701"/>
      </left>
      <right style="thick">
        <color theme="8" tint="-0.24994659260841701"/>
      </right>
      <top/>
      <bottom/>
      <diagonal/>
    </border>
    <border>
      <left style="thick">
        <color theme="8" tint="-0.24994659260841701"/>
      </left>
      <right style="thick">
        <color theme="8" tint="-0.24994659260841701"/>
      </right>
      <top/>
      <bottom style="thick">
        <color theme="8" tint="-0.24994659260841701"/>
      </bottom>
      <diagonal/>
    </border>
    <border>
      <left style="thick">
        <color theme="8" tint="-0.24994659260841701"/>
      </left>
      <right style="thick">
        <color theme="8" tint="-0.24994659260841701"/>
      </right>
      <top style="medium">
        <color theme="8" tint="-0.24994659260841701"/>
      </top>
      <bottom/>
      <diagonal/>
    </border>
    <border>
      <left style="thick">
        <color theme="8" tint="-0.24994659260841701"/>
      </left>
      <right style="thick">
        <color theme="8" tint="-0.24994659260841701"/>
      </right>
      <top/>
      <bottom style="medium">
        <color theme="8" tint="-0.24994659260841701"/>
      </bottom>
      <diagonal/>
    </border>
    <border>
      <left style="thick">
        <color theme="8" tint="-0.24994659260841701"/>
      </left>
      <right style="thick">
        <color theme="8" tint="-0.24994659260841701"/>
      </right>
      <top style="medium">
        <color theme="8" tint="-0.24994659260841701"/>
      </top>
      <bottom style="thick">
        <color theme="8" tint="-0.24994659260841701"/>
      </bottom>
      <diagonal/>
    </border>
    <border>
      <left style="medium">
        <color auto="1"/>
      </left>
      <right/>
      <top/>
      <bottom/>
      <diagonal/>
    </border>
    <border>
      <left style="medium">
        <color auto="1"/>
      </left>
      <right/>
      <top/>
      <bottom style="thick">
        <color auto="1"/>
      </bottom>
      <diagonal/>
    </border>
    <border>
      <left style="thin">
        <color auto="1"/>
      </left>
      <right style="medium">
        <color auto="1"/>
      </right>
      <top style="thick">
        <color auto="1"/>
      </top>
      <bottom/>
      <diagonal/>
    </border>
    <border>
      <left style="thin">
        <color auto="1"/>
      </left>
      <right style="medium">
        <color auto="1"/>
      </right>
      <top/>
      <bottom/>
      <diagonal/>
    </border>
    <border>
      <left style="thin">
        <color auto="1"/>
      </left>
      <right style="medium">
        <color auto="1"/>
      </right>
      <top/>
      <bottom style="thick">
        <color auto="1"/>
      </bottom>
      <diagonal/>
    </border>
    <border>
      <left style="medium">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ck">
        <color auto="1"/>
      </left>
      <right/>
      <top style="dotted">
        <color auto="1"/>
      </top>
      <bottom style="dotted">
        <color auto="1"/>
      </bottom>
      <diagonal/>
    </border>
    <border>
      <left/>
      <right/>
      <top style="dotted">
        <color auto="1"/>
      </top>
      <bottom style="dotted">
        <color auto="1"/>
      </bottom>
      <diagonal/>
    </border>
    <border>
      <left style="thin">
        <color auto="1"/>
      </left>
      <right style="medium">
        <color auto="1"/>
      </right>
      <top style="dotted">
        <color auto="1"/>
      </top>
      <bottom style="dotted">
        <color auto="1"/>
      </bottom>
      <diagonal/>
    </border>
    <border>
      <left/>
      <right style="thick">
        <color auto="1"/>
      </right>
      <top style="dotted">
        <color auto="1"/>
      </top>
      <bottom style="dotted">
        <color auto="1"/>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auto="1"/>
      </left>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right style="thick">
        <color auto="1"/>
      </right>
      <top style="medium">
        <color auto="1"/>
      </top>
      <bottom/>
      <diagonal/>
    </border>
    <border>
      <left style="thick">
        <color auto="1"/>
      </left>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right style="thick">
        <color auto="1"/>
      </right>
      <top/>
      <bottom style="medium">
        <color auto="1"/>
      </bottom>
      <diagonal/>
    </border>
  </borders>
  <cellStyleXfs count="2">
    <xf numFmtId="0" fontId="0" fillId="0" borderId="0"/>
    <xf numFmtId="0" fontId="24" fillId="0" borderId="0" applyNumberFormat="0" applyFill="0" applyBorder="0" applyAlignment="0" applyProtection="0"/>
  </cellStyleXfs>
  <cellXfs count="410">
    <xf numFmtId="0" fontId="0" fillId="0" borderId="0" xfId="0"/>
    <xf numFmtId="0" fontId="1" fillId="0" borderId="0" xfId="0" applyFont="1"/>
    <xf numFmtId="0" fontId="4" fillId="0" borderId="0" xfId="0" applyFont="1"/>
    <xf numFmtId="0" fontId="0" fillId="0" borderId="0" xfId="0" applyAlignment="1">
      <alignment wrapText="1"/>
    </xf>
    <xf numFmtId="0" fontId="1" fillId="0" borderId="0" xfId="0" applyFont="1" applyAlignment="1">
      <alignment wrapText="1"/>
    </xf>
    <xf numFmtId="0" fontId="8" fillId="0" borderId="0" xfId="0" applyFont="1"/>
    <xf numFmtId="0" fontId="6" fillId="0" borderId="0" xfId="0" applyFont="1"/>
    <xf numFmtId="0" fontId="9" fillId="0" borderId="0" xfId="0" applyFont="1"/>
    <xf numFmtId="0" fontId="10" fillId="0" borderId="0" xfId="0" applyFont="1"/>
    <xf numFmtId="0" fontId="0" fillId="0" borderId="0" xfId="0" applyFill="1"/>
    <xf numFmtId="0" fontId="1" fillId="0" borderId="2" xfId="0" applyFont="1" applyBorder="1"/>
    <xf numFmtId="0" fontId="12" fillId="0" borderId="0" xfId="0" applyFont="1"/>
    <xf numFmtId="0" fontId="1" fillId="0" borderId="4" xfId="0" applyFont="1" applyBorder="1"/>
    <xf numFmtId="0" fontId="0" fillId="0" borderId="0" xfId="0" applyBorder="1"/>
    <xf numFmtId="0" fontId="0" fillId="0" borderId="8" xfId="0" applyBorder="1" applyAlignment="1"/>
    <xf numFmtId="0" fontId="0" fillId="0" borderId="0" xfId="0" applyAlignment="1">
      <alignment horizontal="center"/>
    </xf>
    <xf numFmtId="0" fontId="13" fillId="3" borderId="0" xfId="0" applyFont="1" applyFill="1" applyAlignment="1">
      <alignment wrapText="1"/>
    </xf>
    <xf numFmtId="0" fontId="0" fillId="0" borderId="0" xfId="0" applyBorder="1" applyAlignment="1"/>
    <xf numFmtId="0" fontId="12" fillId="4" borderId="5" xfId="0" applyFont="1" applyFill="1" applyBorder="1"/>
    <xf numFmtId="0" fontId="1" fillId="4" borderId="6" xfId="0" applyFont="1" applyFill="1" applyBorder="1"/>
    <xf numFmtId="0" fontId="0" fillId="4" borderId="6" xfId="0" applyFill="1" applyBorder="1"/>
    <xf numFmtId="0" fontId="3" fillId="0" borderId="0" xfId="0" applyFont="1" applyFill="1"/>
    <xf numFmtId="0" fontId="13" fillId="0" borderId="0" xfId="0" applyFont="1" applyFill="1" applyAlignment="1">
      <alignment wrapText="1"/>
    </xf>
    <xf numFmtId="0" fontId="1" fillId="0" borderId="0" xfId="0" applyFont="1" applyAlignment="1">
      <alignment wrapText="1"/>
    </xf>
    <xf numFmtId="0" fontId="4" fillId="0" borderId="11" xfId="0" applyFont="1" applyBorder="1"/>
    <xf numFmtId="0" fontId="0" fillId="0" borderId="12" xfId="0" applyBorder="1"/>
    <xf numFmtId="0" fontId="4" fillId="0" borderId="12" xfId="0" applyFont="1" applyBorder="1"/>
    <xf numFmtId="0" fontId="4" fillId="0" borderId="13" xfId="0" applyFont="1" applyBorder="1"/>
    <xf numFmtId="0" fontId="4" fillId="0" borderId="14" xfId="0" applyFont="1" applyBorder="1"/>
    <xf numFmtId="0" fontId="4" fillId="0" borderId="0" xfId="0" applyFont="1" applyBorder="1"/>
    <xf numFmtId="0" fontId="0" fillId="0" borderId="15" xfId="0" applyBorder="1"/>
    <xf numFmtId="0" fontId="1" fillId="0" borderId="14" xfId="0" applyFont="1" applyBorder="1"/>
    <xf numFmtId="0" fontId="0" fillId="0" borderId="14" xfId="0" applyBorder="1"/>
    <xf numFmtId="0" fontId="0" fillId="0" borderId="0" xfId="0" applyFont="1" applyBorder="1"/>
    <xf numFmtId="0" fontId="0" fillId="0" borderId="0" xfId="0" applyFont="1" applyBorder="1" applyAlignment="1">
      <alignment wrapText="1"/>
    </xf>
    <xf numFmtId="0" fontId="3" fillId="0" borderId="0" xfId="0" applyFont="1" applyBorder="1"/>
    <xf numFmtId="0" fontId="3" fillId="0" borderId="0" xfId="0" applyFont="1" applyBorder="1" applyAlignment="1">
      <alignment wrapText="1"/>
    </xf>
    <xf numFmtId="0" fontId="0" fillId="0" borderId="0" xfId="0" applyBorder="1" applyAlignment="1">
      <alignment wrapText="1"/>
    </xf>
    <xf numFmtId="0" fontId="2" fillId="0" borderId="0" xfId="0" applyFont="1" applyBorder="1" applyAlignment="1">
      <alignment wrapText="1"/>
    </xf>
    <xf numFmtId="0" fontId="1" fillId="0" borderId="16" xfId="0" applyFont="1" applyBorder="1"/>
    <xf numFmtId="0" fontId="7" fillId="0" borderId="17" xfId="0" applyFont="1" applyBorder="1"/>
    <xf numFmtId="0" fontId="0" fillId="0" borderId="17" xfId="0" applyBorder="1" applyAlignment="1">
      <alignment wrapText="1"/>
    </xf>
    <xf numFmtId="0" fontId="0" fillId="0" borderId="17" xfId="0" applyBorder="1"/>
    <xf numFmtId="0" fontId="1" fillId="0" borderId="11" xfId="0" applyFont="1" applyBorder="1"/>
    <xf numFmtId="0" fontId="1" fillId="0" borderId="12" xfId="0" applyFont="1" applyBorder="1"/>
    <xf numFmtId="0" fontId="0" fillId="0" borderId="13" xfId="0" applyBorder="1"/>
    <xf numFmtId="0" fontId="1" fillId="0" borderId="17" xfId="0" applyFont="1" applyBorder="1"/>
    <xf numFmtId="0" fontId="0" fillId="0" borderId="18" xfId="0" applyBorder="1"/>
    <xf numFmtId="0" fontId="4" fillId="0" borderId="19" xfId="0" applyFont="1" applyBorder="1" applyAlignment="1">
      <alignment wrapText="1"/>
    </xf>
    <xf numFmtId="0" fontId="4" fillId="0" borderId="19" xfId="0" applyFont="1" applyBorder="1"/>
    <xf numFmtId="0" fontId="0" fillId="0" borderId="19" xfId="0" applyBorder="1"/>
    <xf numFmtId="0" fontId="4" fillId="0" borderId="20" xfId="0" applyFont="1" applyBorder="1"/>
    <xf numFmtId="0" fontId="1" fillId="0" borderId="20" xfId="0" applyFont="1" applyBorder="1" applyAlignment="1">
      <alignment wrapText="1"/>
    </xf>
    <xf numFmtId="0" fontId="1" fillId="0" borderId="20" xfId="0" applyFont="1" applyBorder="1"/>
    <xf numFmtId="0" fontId="0" fillId="0" borderId="21" xfId="0" applyBorder="1"/>
    <xf numFmtId="0" fontId="0" fillId="0" borderId="20" xfId="0" applyBorder="1"/>
    <xf numFmtId="0" fontId="7" fillId="0" borderId="21" xfId="0" applyFont="1" applyBorder="1"/>
    <xf numFmtId="0" fontId="0" fillId="0" borderId="22" xfId="0" applyBorder="1"/>
    <xf numFmtId="0" fontId="0" fillId="0" borderId="23" xfId="0" applyBorder="1"/>
    <xf numFmtId="0" fontId="0" fillId="0" borderId="24" xfId="0" applyBorder="1"/>
    <xf numFmtId="0" fontId="0" fillId="0" borderId="23" xfId="0" applyFont="1" applyBorder="1" applyAlignment="1">
      <alignment wrapText="1"/>
    </xf>
    <xf numFmtId="0" fontId="0" fillId="0" borderId="25" xfId="0" applyBorder="1"/>
    <xf numFmtId="0" fontId="3" fillId="0" borderId="23" xfId="0" applyFont="1" applyBorder="1"/>
    <xf numFmtId="0" fontId="0" fillId="0" borderId="14" xfId="0" applyBorder="1" applyAlignment="1">
      <alignment wrapText="1"/>
    </xf>
    <xf numFmtId="0" fontId="0" fillId="0" borderId="16" xfId="0" applyBorder="1"/>
    <xf numFmtId="0" fontId="0" fillId="0" borderId="26" xfId="0" applyBorder="1"/>
    <xf numFmtId="0" fontId="11" fillId="0" borderId="20" xfId="0" applyFont="1" applyBorder="1" applyAlignment="1">
      <alignment wrapText="1"/>
    </xf>
    <xf numFmtId="0" fontId="0" fillId="0" borderId="20" xfId="0" applyBorder="1" applyAlignment="1">
      <alignment wrapText="1"/>
    </xf>
    <xf numFmtId="0" fontId="0" fillId="0" borderId="27" xfId="0" applyBorder="1"/>
    <xf numFmtId="0" fontId="0" fillId="0" borderId="28" xfId="0" applyBorder="1"/>
    <xf numFmtId="0" fontId="1" fillId="0" borderId="24" xfId="0" applyFont="1" applyBorder="1" applyAlignment="1">
      <alignment wrapText="1"/>
    </xf>
    <xf numFmtId="0" fontId="1" fillId="0" borderId="24" xfId="0" applyFont="1" applyBorder="1"/>
    <xf numFmtId="0" fontId="0" fillId="0" borderId="30" xfId="0" applyBorder="1"/>
    <xf numFmtId="0" fontId="11" fillId="0" borderId="30" xfId="0" applyFont="1" applyBorder="1" applyAlignment="1">
      <alignment wrapText="1"/>
    </xf>
    <xf numFmtId="0" fontId="0" fillId="0" borderId="31" xfId="0" applyBorder="1" applyAlignment="1">
      <alignment wrapText="1"/>
    </xf>
    <xf numFmtId="0" fontId="0" fillId="0" borderId="32" xfId="0" applyBorder="1"/>
    <xf numFmtId="0" fontId="11" fillId="0" borderId="32" xfId="0" applyFont="1" applyBorder="1" applyAlignment="1">
      <alignment wrapText="1"/>
    </xf>
    <xf numFmtId="0" fontId="0" fillId="0" borderId="32" xfId="0" applyBorder="1" applyAlignment="1">
      <alignment wrapText="1"/>
    </xf>
    <xf numFmtId="0" fontId="11" fillId="0" borderId="33" xfId="0" applyFont="1" applyBorder="1" applyAlignment="1">
      <alignment wrapText="1"/>
    </xf>
    <xf numFmtId="0" fontId="0" fillId="0" borderId="33" xfId="0" applyBorder="1" applyAlignment="1">
      <alignment wrapText="1"/>
    </xf>
    <xf numFmtId="0" fontId="0" fillId="0" borderId="14" xfId="0" applyFill="1" applyBorder="1"/>
    <xf numFmtId="0" fontId="0" fillId="0" borderId="29" xfId="0" applyBorder="1"/>
    <xf numFmtId="0" fontId="0" fillId="0" borderId="34" xfId="0" applyBorder="1"/>
    <xf numFmtId="0" fontId="0" fillId="0" borderId="22" xfId="0" applyFill="1" applyBorder="1"/>
    <xf numFmtId="0" fontId="0" fillId="0" borderId="35" xfId="0" applyBorder="1"/>
    <xf numFmtId="0" fontId="0" fillId="0" borderId="36" xfId="0" applyBorder="1"/>
    <xf numFmtId="0" fontId="6" fillId="0" borderId="32" xfId="0" applyFont="1" applyBorder="1"/>
    <xf numFmtId="0" fontId="0" fillId="0" borderId="21" xfId="0" applyFill="1" applyBorder="1" applyAlignment="1">
      <alignment wrapText="1"/>
    </xf>
    <xf numFmtId="0" fontId="0" fillId="0" borderId="0" xfId="0" applyAlignment="1">
      <alignment horizontal="center"/>
    </xf>
    <xf numFmtId="0" fontId="0" fillId="0" borderId="0" xfId="0" applyAlignment="1">
      <alignment wrapText="1"/>
    </xf>
    <xf numFmtId="0" fontId="15" fillId="0" borderId="0" xfId="0" applyFont="1" applyAlignment="1">
      <alignment horizontal="justify" vertical="center" wrapText="1"/>
    </xf>
    <xf numFmtId="0" fontId="10" fillId="0" borderId="0" xfId="0" applyFont="1" applyAlignment="1">
      <alignment wrapText="1"/>
    </xf>
    <xf numFmtId="0" fontId="0" fillId="0" borderId="0" xfId="0" applyAlignment="1"/>
    <xf numFmtId="0" fontId="0" fillId="0" borderId="0" xfId="0" applyAlignment="1">
      <alignment wrapText="1"/>
    </xf>
    <xf numFmtId="0" fontId="10" fillId="0" borderId="0" xfId="0" applyFont="1" applyAlignment="1">
      <alignment wrapText="1"/>
    </xf>
    <xf numFmtId="0" fontId="0" fillId="0" borderId="38" xfId="0" applyBorder="1"/>
    <xf numFmtId="0" fontId="0" fillId="0" borderId="39" xfId="0" applyBorder="1"/>
    <xf numFmtId="0" fontId="12" fillId="0" borderId="37" xfId="0" applyFont="1" applyBorder="1"/>
    <xf numFmtId="0" fontId="12" fillId="0" borderId="38" xfId="0" applyFont="1" applyBorder="1"/>
    <xf numFmtId="0" fontId="12" fillId="0" borderId="0" xfId="0" applyFont="1" applyBorder="1"/>
    <xf numFmtId="0" fontId="0" fillId="0" borderId="44" xfId="0" applyBorder="1"/>
    <xf numFmtId="0" fontId="0" fillId="0" borderId="43" xfId="0" applyBorder="1"/>
    <xf numFmtId="0" fontId="0" fillId="5" borderId="0" xfId="0" applyFill="1" applyBorder="1"/>
    <xf numFmtId="0" fontId="0" fillId="2" borderId="50" xfId="0" applyFill="1" applyBorder="1"/>
    <xf numFmtId="0" fontId="0" fillId="2" borderId="0" xfId="0" applyFill="1" applyBorder="1"/>
    <xf numFmtId="0" fontId="12" fillId="2" borderId="48" xfId="0" applyFont="1" applyFill="1" applyBorder="1"/>
    <xf numFmtId="0" fontId="0" fillId="2" borderId="49" xfId="0" applyFill="1" applyBorder="1"/>
    <xf numFmtId="0" fontId="21" fillId="0" borderId="0" xfId="0" applyFont="1"/>
    <xf numFmtId="0" fontId="22" fillId="0" borderId="0" xfId="0" applyFont="1" applyAlignment="1">
      <alignment wrapText="1"/>
    </xf>
    <xf numFmtId="0" fontId="12" fillId="0" borderId="1" xfId="0" applyFont="1" applyBorder="1"/>
    <xf numFmtId="0" fontId="12" fillId="0" borderId="2" xfId="0" applyFont="1" applyBorder="1"/>
    <xf numFmtId="0" fontId="12" fillId="0" borderId="3" xfId="0" applyFont="1" applyBorder="1"/>
    <xf numFmtId="0" fontId="12" fillId="0" borderId="0" xfId="0" applyFont="1" applyAlignment="1">
      <alignment horizontal="right"/>
    </xf>
    <xf numFmtId="0" fontId="26" fillId="0" borderId="0" xfId="1" quotePrefix="1" applyFont="1"/>
    <xf numFmtId="0" fontId="0" fillId="0" borderId="55" xfId="0" applyBorder="1"/>
    <xf numFmtId="0" fontId="0" fillId="0" borderId="56" xfId="0" applyBorder="1"/>
    <xf numFmtId="0" fontId="3" fillId="2" borderId="56" xfId="0" applyFont="1" applyFill="1" applyBorder="1"/>
    <xf numFmtId="0" fontId="0" fillId="0" borderId="57" xfId="0" applyBorder="1"/>
    <xf numFmtId="0" fontId="0" fillId="0" borderId="58" xfId="0" applyBorder="1"/>
    <xf numFmtId="0" fontId="0" fillId="0" borderId="59" xfId="0" applyBorder="1"/>
    <xf numFmtId="0" fontId="4" fillId="0" borderId="0" xfId="0" applyFont="1" applyBorder="1" applyAlignment="1">
      <alignment wrapText="1"/>
    </xf>
    <xf numFmtId="0" fontId="10" fillId="0" borderId="0" xfId="0" quotePrefix="1" applyFont="1" applyBorder="1" applyAlignment="1">
      <alignment wrapText="1"/>
    </xf>
    <xf numFmtId="0" fontId="4" fillId="5" borderId="0" xfId="0" applyFont="1" applyFill="1" applyBorder="1"/>
    <xf numFmtId="0" fontId="4" fillId="0" borderId="0" xfId="0" applyFont="1" applyBorder="1" applyAlignment="1"/>
    <xf numFmtId="0" fontId="1" fillId="0" borderId="0" xfId="0" applyFont="1" applyBorder="1" applyAlignment="1">
      <alignment wrapText="1"/>
    </xf>
    <xf numFmtId="0" fontId="1" fillId="0" borderId="0" xfId="0" applyFont="1" applyBorder="1"/>
    <xf numFmtId="0" fontId="0" fillId="5" borderId="0" xfId="0" applyFill="1" applyBorder="1" applyAlignment="1">
      <alignment horizontal="center"/>
    </xf>
    <xf numFmtId="0" fontId="0" fillId="0" borderId="0" xfId="0" applyBorder="1" applyAlignment="1">
      <alignment horizontal="center"/>
    </xf>
    <xf numFmtId="0" fontId="0" fillId="0" borderId="59" xfId="0" applyBorder="1" applyAlignment="1">
      <alignment horizontal="center"/>
    </xf>
    <xf numFmtId="0" fontId="1" fillId="0" borderId="0" xfId="0" applyFont="1" applyBorder="1" applyAlignment="1">
      <alignment horizontal="center" vertical="center" wrapText="1"/>
    </xf>
    <xf numFmtId="0" fontId="0" fillId="3" borderId="0" xfId="0" applyFill="1" applyBorder="1" applyAlignment="1">
      <alignment wrapText="1"/>
    </xf>
    <xf numFmtId="0" fontId="0" fillId="5" borderId="0" xfId="0" applyFill="1" applyBorder="1" applyAlignment="1">
      <alignment wrapText="1"/>
    </xf>
    <xf numFmtId="0" fontId="10" fillId="0" borderId="0" xfId="0" applyFont="1" applyBorder="1"/>
    <xf numFmtId="0" fontId="0" fillId="0" borderId="0" xfId="0" applyFill="1" applyBorder="1" applyAlignment="1">
      <alignment wrapText="1"/>
    </xf>
    <xf numFmtId="0" fontId="0" fillId="0" borderId="0" xfId="0" applyFill="1" applyBorder="1"/>
    <xf numFmtId="0" fontId="24" fillId="0" borderId="0" xfId="1" quotePrefix="1" applyBorder="1"/>
    <xf numFmtId="0" fontId="12" fillId="0" borderId="0" xfId="0" applyFont="1" applyBorder="1" applyAlignment="1">
      <alignment horizontal="right"/>
    </xf>
    <xf numFmtId="0" fontId="0" fillId="0" borderId="60" xfId="0" applyBorder="1"/>
    <xf numFmtId="0" fontId="12" fillId="0" borderId="61" xfId="0" applyFont="1" applyBorder="1"/>
    <xf numFmtId="0" fontId="0" fillId="0" borderId="61" xfId="0" applyBorder="1"/>
    <xf numFmtId="0" fontId="12" fillId="0" borderId="61" xfId="0" applyFont="1" applyBorder="1" applyAlignment="1">
      <alignment horizontal="right"/>
    </xf>
    <xf numFmtId="0" fontId="26" fillId="0" borderId="61" xfId="1" quotePrefix="1" applyFont="1" applyBorder="1"/>
    <xf numFmtId="0" fontId="0" fillId="0" borderId="61" xfId="0" applyFill="1" applyBorder="1"/>
    <xf numFmtId="0" fontId="0" fillId="0" borderId="62" xfId="0" applyBorder="1"/>
    <xf numFmtId="0" fontId="22" fillId="0" borderId="0" xfId="0" quotePrefix="1" applyFont="1" applyBorder="1" applyAlignment="1">
      <alignment wrapText="1"/>
    </xf>
    <xf numFmtId="0" fontId="22" fillId="0" borderId="0" xfId="0" applyFont="1" applyBorder="1" applyAlignment="1">
      <alignment wrapText="1"/>
    </xf>
    <xf numFmtId="0" fontId="23" fillId="0" borderId="0" xfId="0" applyFont="1" applyBorder="1" applyAlignment="1">
      <alignment wrapText="1"/>
    </xf>
    <xf numFmtId="0" fontId="3" fillId="2" borderId="63" xfId="0" applyFont="1" applyFill="1" applyBorder="1"/>
    <xf numFmtId="0" fontId="3" fillId="0" borderId="0" xfId="0" applyFont="1" applyFill="1" applyBorder="1"/>
    <xf numFmtId="0" fontId="0" fillId="7" borderId="64" xfId="0" applyFill="1" applyBorder="1"/>
    <xf numFmtId="0" fontId="0" fillId="7" borderId="64" xfId="0" applyFill="1" applyBorder="1" applyProtection="1">
      <protection locked="0"/>
    </xf>
    <xf numFmtId="0" fontId="25" fillId="0" borderId="2" xfId="0" applyFont="1" applyBorder="1"/>
    <xf numFmtId="0" fontId="22" fillId="0" borderId="0" xfId="0" applyFont="1" applyBorder="1"/>
    <xf numFmtId="0" fontId="12" fillId="0" borderId="56" xfId="0" applyFont="1" applyBorder="1"/>
    <xf numFmtId="0" fontId="0" fillId="0" borderId="56" xfId="0" applyFill="1" applyBorder="1"/>
    <xf numFmtId="0" fontId="0" fillId="0" borderId="59" xfId="0" applyFill="1" applyBorder="1"/>
    <xf numFmtId="0" fontId="0" fillId="0" borderId="61" xfId="0" applyBorder="1" applyAlignment="1">
      <alignment wrapText="1"/>
    </xf>
    <xf numFmtId="0" fontId="0" fillId="0" borderId="56" xfId="0" applyBorder="1" applyAlignment="1">
      <alignment wrapText="1"/>
    </xf>
    <xf numFmtId="0" fontId="0" fillId="5" borderId="59" xfId="0" applyFill="1" applyBorder="1"/>
    <xf numFmtId="0" fontId="0" fillId="5" borderId="59" xfId="0" applyFill="1" applyBorder="1" applyAlignment="1">
      <alignment horizontal="center"/>
    </xf>
    <xf numFmtId="0" fontId="0" fillId="5" borderId="59" xfId="0" applyFill="1" applyBorder="1" applyAlignment="1">
      <alignment wrapText="1"/>
    </xf>
    <xf numFmtId="0" fontId="0" fillId="0" borderId="59" xfId="0" applyFill="1" applyBorder="1" applyAlignment="1">
      <alignment wrapText="1"/>
    </xf>
    <xf numFmtId="0" fontId="12" fillId="0" borderId="0" xfId="0" applyFont="1" applyFill="1" applyBorder="1"/>
    <xf numFmtId="0" fontId="27" fillId="0" borderId="0" xfId="0" applyFont="1" applyBorder="1"/>
    <xf numFmtId="0" fontId="9" fillId="0" borderId="0" xfId="0" applyFont="1" applyBorder="1"/>
    <xf numFmtId="0" fontId="9" fillId="0" borderId="61" xfId="0" applyFont="1" applyBorder="1"/>
    <xf numFmtId="0" fontId="1" fillId="0" borderId="61" xfId="0" applyFont="1" applyBorder="1"/>
    <xf numFmtId="0" fontId="0" fillId="0" borderId="0" xfId="0" applyFont="1" applyAlignment="1">
      <alignment wrapText="1"/>
    </xf>
    <xf numFmtId="0" fontId="9" fillId="0" borderId="56" xfId="0" applyFont="1" applyBorder="1"/>
    <xf numFmtId="0" fontId="1" fillId="0" borderId="56" xfId="0" applyFont="1" applyBorder="1"/>
    <xf numFmtId="0" fontId="28" fillId="0" borderId="0" xfId="0" applyFont="1" applyBorder="1"/>
    <xf numFmtId="0" fontId="13" fillId="5" borderId="0" xfId="0" applyFont="1" applyFill="1" applyBorder="1" applyAlignment="1">
      <alignment wrapText="1"/>
    </xf>
    <xf numFmtId="0" fontId="13" fillId="3" borderId="0" xfId="0" applyFont="1" applyFill="1" applyBorder="1" applyAlignment="1">
      <alignment wrapText="1"/>
    </xf>
    <xf numFmtId="0" fontId="10" fillId="0" borderId="61" xfId="0" applyFont="1" applyBorder="1" applyAlignment="1">
      <alignment wrapText="1"/>
    </xf>
    <xf numFmtId="0" fontId="0" fillId="0" borderId="61" xfId="0" applyFont="1" applyBorder="1" applyAlignment="1">
      <alignment wrapText="1"/>
    </xf>
    <xf numFmtId="0" fontId="1" fillId="0" borderId="61" xfId="0" applyFont="1" applyBorder="1" applyAlignment="1">
      <alignment wrapText="1"/>
    </xf>
    <xf numFmtId="0" fontId="13" fillId="3" borderId="61" xfId="0" applyFont="1" applyFill="1" applyBorder="1" applyAlignment="1">
      <alignment wrapText="1"/>
    </xf>
    <xf numFmtId="0" fontId="13" fillId="0" borderId="61" xfId="0" applyFont="1" applyFill="1" applyBorder="1" applyAlignment="1">
      <alignment wrapText="1"/>
    </xf>
    <xf numFmtId="0" fontId="0" fillId="0" borderId="0" xfId="0" applyAlignment="1">
      <alignment wrapText="1"/>
    </xf>
    <xf numFmtId="0" fontId="25" fillId="0" borderId="0" xfId="0" applyFont="1" applyBorder="1"/>
    <xf numFmtId="0" fontId="0" fillId="0" borderId="43" xfId="0" applyBorder="1" applyAlignment="1"/>
    <xf numFmtId="0" fontId="0" fillId="0" borderId="44" xfId="0" applyBorder="1" applyAlignment="1"/>
    <xf numFmtId="0" fontId="15" fillId="0" borderId="0" xfId="0" applyFont="1" applyAlignment="1">
      <alignment horizontal="justify" vertical="center" wrapText="1"/>
    </xf>
    <xf numFmtId="0" fontId="0" fillId="0" borderId="0" xfId="0" applyAlignment="1">
      <alignment wrapText="1"/>
    </xf>
    <xf numFmtId="0" fontId="22" fillId="0" borderId="0" xfId="0" applyFont="1" applyBorder="1" applyAlignment="1">
      <alignment wrapText="1"/>
    </xf>
    <xf numFmtId="0" fontId="0" fillId="0" borderId="0" xfId="0" applyAlignment="1">
      <alignment wrapText="1"/>
    </xf>
    <xf numFmtId="0" fontId="0" fillId="0" borderId="0" xfId="0" applyAlignment="1"/>
    <xf numFmtId="0" fontId="0" fillId="0" borderId="0" xfId="0" applyBorder="1" applyAlignment="1"/>
    <xf numFmtId="0" fontId="1" fillId="0" borderId="0" xfId="0" applyFont="1" applyBorder="1" applyAlignment="1">
      <alignment horizontal="right"/>
    </xf>
    <xf numFmtId="0" fontId="31" fillId="0" borderId="0" xfId="0" applyFont="1" applyBorder="1"/>
    <xf numFmtId="0" fontId="32" fillId="0" borderId="0" xfId="0" applyFont="1" applyBorder="1"/>
    <xf numFmtId="0" fontId="1" fillId="0" borderId="0" xfId="0" applyFont="1" applyBorder="1" applyAlignment="1">
      <alignment horizontal="right" wrapText="1"/>
    </xf>
    <xf numFmtId="0" fontId="0" fillId="0" borderId="0" xfId="0" applyAlignment="1">
      <alignment vertical="center"/>
    </xf>
    <xf numFmtId="0" fontId="0" fillId="0" borderId="0" xfId="0" applyAlignment="1">
      <alignment vertical="center" wrapText="1"/>
    </xf>
    <xf numFmtId="0" fontId="20" fillId="0" borderId="0" xfId="0" applyFont="1" applyAlignment="1">
      <alignment vertical="center"/>
    </xf>
    <xf numFmtId="0" fontId="0" fillId="0" borderId="58" xfId="0" applyBorder="1" applyAlignment="1">
      <alignment vertical="center"/>
    </xf>
    <xf numFmtId="0" fontId="0" fillId="0" borderId="0" xfId="0" applyBorder="1"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0" fillId="0" borderId="59" xfId="0" applyBorder="1" applyAlignment="1">
      <alignment vertical="center"/>
    </xf>
    <xf numFmtId="0" fontId="0" fillId="0" borderId="24" xfId="0" applyBorder="1" applyAlignment="1">
      <alignment horizontal="center"/>
    </xf>
    <xf numFmtId="0" fontId="1" fillId="0" borderId="15" xfId="0" applyFont="1" applyBorder="1" applyAlignment="1">
      <alignment horizontal="center"/>
    </xf>
    <xf numFmtId="0" fontId="0" fillId="0" borderId="73" xfId="0" applyBorder="1"/>
    <xf numFmtId="0" fontId="0" fillId="0" borderId="74" xfId="0" applyBorder="1"/>
    <xf numFmtId="0" fontId="0" fillId="0" borderId="75" xfId="0" applyBorder="1"/>
    <xf numFmtId="0" fontId="0" fillId="0" borderId="15" xfId="0" applyBorder="1" applyAlignment="1">
      <alignment vertical="center" wrapText="1"/>
    </xf>
    <xf numFmtId="0" fontId="0" fillId="0" borderId="74" xfId="0" applyBorder="1" applyAlignment="1">
      <alignment vertical="center"/>
    </xf>
    <xf numFmtId="0" fontId="0" fillId="0" borderId="25" xfId="0" applyBorder="1" applyAlignment="1">
      <alignment vertical="center" wrapText="1"/>
    </xf>
    <xf numFmtId="0" fontId="0" fillId="0" borderId="15" xfId="0" applyBorder="1" applyAlignment="1">
      <alignment vertical="center"/>
    </xf>
    <xf numFmtId="0" fontId="0" fillId="0" borderId="76" xfId="0" applyBorder="1" applyAlignment="1">
      <alignment vertical="center"/>
    </xf>
    <xf numFmtId="0" fontId="0" fillId="0" borderId="25" xfId="0" applyBorder="1" applyAlignment="1">
      <alignment vertical="center"/>
    </xf>
    <xf numFmtId="0" fontId="0" fillId="0" borderId="77" xfId="0" applyBorder="1" applyAlignment="1">
      <alignment vertical="center"/>
    </xf>
    <xf numFmtId="0" fontId="0" fillId="0" borderId="74" xfId="0" applyBorder="1" applyAlignment="1">
      <alignment vertical="center" wrapText="1"/>
    </xf>
    <xf numFmtId="0" fontId="0" fillId="0" borderId="18" xfId="0" applyBorder="1" applyAlignment="1">
      <alignment vertical="center" wrapText="1"/>
    </xf>
    <xf numFmtId="0" fontId="0" fillId="0" borderId="77" xfId="0" applyBorder="1" applyAlignment="1">
      <alignment vertical="center" wrapText="1"/>
    </xf>
    <xf numFmtId="0" fontId="0" fillId="0" borderId="78" xfId="0" applyBorder="1" applyAlignment="1">
      <alignment vertical="center" wrapText="1"/>
    </xf>
    <xf numFmtId="0" fontId="0" fillId="0" borderId="35" xfId="0" applyBorder="1" applyAlignment="1">
      <alignment wrapText="1"/>
    </xf>
    <xf numFmtId="0" fontId="1" fillId="6" borderId="0" xfId="0" applyFont="1" applyFill="1" applyBorder="1" applyAlignment="1">
      <alignment horizontal="right" vertical="center"/>
    </xf>
    <xf numFmtId="0" fontId="0" fillId="0" borderId="0" xfId="0" applyBorder="1" applyAlignment="1">
      <alignment horizontal="left"/>
    </xf>
    <xf numFmtId="0" fontId="1" fillId="0" borderId="0" xfId="0" applyFont="1" applyBorder="1" applyAlignment="1">
      <alignment horizontal="left" wrapText="1"/>
    </xf>
    <xf numFmtId="0" fontId="1" fillId="0" borderId="0" xfId="0" applyFont="1" applyBorder="1" applyAlignment="1">
      <alignment horizontal="left"/>
    </xf>
    <xf numFmtId="0" fontId="0" fillId="7" borderId="64" xfId="0" applyFill="1" applyBorder="1" applyAlignment="1" applyProtection="1">
      <alignment horizontal="left"/>
      <protection locked="0"/>
    </xf>
    <xf numFmtId="0" fontId="12" fillId="0" borderId="2" xfId="0" applyFont="1" applyBorder="1" applyAlignment="1">
      <alignment horizontal="left"/>
    </xf>
    <xf numFmtId="0" fontId="12" fillId="0" borderId="3" xfId="0" applyFont="1" applyBorder="1" applyAlignment="1">
      <alignment horizontal="left"/>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0" fillId="8" borderId="50" xfId="0" applyFill="1" applyBorder="1"/>
    <xf numFmtId="0" fontId="1" fillId="8" borderId="0" xfId="0" applyFont="1" applyFill="1" applyBorder="1"/>
    <xf numFmtId="0" fontId="1" fillId="8" borderId="0" xfId="0" applyFont="1" applyFill="1" applyBorder="1" applyAlignment="1">
      <alignment horizontal="right"/>
    </xf>
    <xf numFmtId="0" fontId="0" fillId="6" borderId="50" xfId="0" applyFill="1" applyBorder="1" applyAlignment="1">
      <alignment vertical="center"/>
    </xf>
    <xf numFmtId="0" fontId="0" fillId="6" borderId="51" xfId="0" applyFill="1" applyBorder="1" applyAlignment="1">
      <alignment vertical="center"/>
    </xf>
    <xf numFmtId="0" fontId="0" fillId="5" borderId="50" xfId="0" applyFill="1" applyBorder="1" applyAlignment="1">
      <alignment vertical="center"/>
    </xf>
    <xf numFmtId="0" fontId="1" fillId="5" borderId="0" xfId="0" applyFont="1" applyFill="1" applyBorder="1" applyAlignment="1">
      <alignment horizontal="right" vertical="center"/>
    </xf>
    <xf numFmtId="0" fontId="1" fillId="5" borderId="0" xfId="0" applyFont="1" applyFill="1" applyBorder="1" applyAlignment="1">
      <alignment horizontal="right" vertical="center" wrapText="1"/>
    </xf>
    <xf numFmtId="0" fontId="0" fillId="2" borderId="50" xfId="0" applyFill="1" applyBorder="1" applyAlignment="1">
      <alignment vertical="center"/>
    </xf>
    <xf numFmtId="0" fontId="0" fillId="2" borderId="0" xfId="0" applyFill="1" applyBorder="1" applyAlignment="1">
      <alignment vertical="center"/>
    </xf>
    <xf numFmtId="0" fontId="0" fillId="2" borderId="51" xfId="0" applyFill="1" applyBorder="1" applyAlignment="1">
      <alignment vertical="center"/>
    </xf>
    <xf numFmtId="0" fontId="0" fillId="2" borderId="0" xfId="0" applyFill="1" applyAlignment="1">
      <alignment vertical="center" wrapText="1"/>
    </xf>
    <xf numFmtId="0" fontId="1" fillId="2" borderId="0" xfId="0" applyFont="1" applyFill="1" applyBorder="1" applyAlignment="1">
      <alignment horizontal="right" vertical="center"/>
    </xf>
    <xf numFmtId="0" fontId="0" fillId="2" borderId="52" xfId="0" applyFill="1" applyBorder="1" applyAlignment="1">
      <alignment vertical="center"/>
    </xf>
    <xf numFmtId="0" fontId="0" fillId="2" borderId="53" xfId="0" applyFill="1" applyBorder="1" applyAlignment="1">
      <alignment vertical="center"/>
    </xf>
    <xf numFmtId="0" fontId="0" fillId="2" borderId="54" xfId="0" applyFill="1" applyBorder="1" applyAlignment="1">
      <alignment vertical="center"/>
    </xf>
    <xf numFmtId="0" fontId="4" fillId="2" borderId="51" xfId="0" applyFont="1" applyFill="1" applyBorder="1" applyAlignment="1">
      <alignment horizontal="center"/>
    </xf>
    <xf numFmtId="0" fontId="0" fillId="8" borderId="51" xfId="0" applyFill="1" applyBorder="1" applyAlignment="1">
      <alignment vertical="center"/>
    </xf>
    <xf numFmtId="0" fontId="4" fillId="2" borderId="79" xfId="0" applyFont="1" applyFill="1" applyBorder="1" applyAlignment="1">
      <alignment horizontal="center" vertical="center"/>
    </xf>
    <xf numFmtId="0" fontId="0" fillId="6" borderId="79" xfId="0" applyFill="1" applyBorder="1" applyAlignment="1">
      <alignment vertical="center"/>
    </xf>
    <xf numFmtId="0" fontId="0" fillId="6" borderId="79" xfId="0" applyFill="1" applyBorder="1" applyAlignment="1">
      <alignment vertical="center" wrapText="1"/>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xf numFmtId="0" fontId="0" fillId="2" borderId="82" xfId="0" applyFill="1" applyBorder="1"/>
    <xf numFmtId="0" fontId="0" fillId="8" borderId="82" xfId="0" applyFill="1" applyBorder="1"/>
    <xf numFmtId="0" fontId="0" fillId="8" borderId="82" xfId="0" applyFill="1" applyBorder="1" applyAlignment="1">
      <alignment horizontal="left"/>
    </xf>
    <xf numFmtId="0" fontId="0" fillId="6" borderId="82" xfId="0" applyFill="1" applyBorder="1" applyAlignment="1">
      <alignment vertical="center"/>
    </xf>
    <xf numFmtId="0" fontId="0" fillId="6" borderId="82" xfId="0" applyFill="1" applyBorder="1" applyAlignment="1">
      <alignment vertical="center" wrapText="1"/>
    </xf>
    <xf numFmtId="0" fontId="0" fillId="5" borderId="82" xfId="0" applyFill="1" applyBorder="1" applyAlignment="1">
      <alignment vertical="center" wrapText="1"/>
    </xf>
    <xf numFmtId="0" fontId="0" fillId="5" borderId="82" xfId="0" applyFill="1" applyBorder="1" applyAlignment="1">
      <alignment horizontal="left" vertical="center"/>
    </xf>
    <xf numFmtId="0" fontId="0" fillId="2" borderId="82" xfId="0" applyFill="1" applyBorder="1" applyAlignment="1">
      <alignment vertical="center"/>
    </xf>
    <xf numFmtId="0" fontId="0" fillId="2" borderId="83" xfId="0" applyFill="1" applyBorder="1" applyAlignment="1">
      <alignment vertical="center"/>
    </xf>
    <xf numFmtId="0" fontId="4" fillId="2" borderId="87" xfId="0" applyFont="1" applyFill="1" applyBorder="1" applyAlignment="1">
      <alignment horizontal="center" vertical="center"/>
    </xf>
    <xf numFmtId="0" fontId="4" fillId="2" borderId="87" xfId="0" applyFont="1" applyFill="1" applyBorder="1" applyAlignment="1">
      <alignment horizontal="center"/>
    </xf>
    <xf numFmtId="0" fontId="0" fillId="8" borderId="88" xfId="0" applyFill="1" applyBorder="1" applyAlignment="1">
      <alignment vertical="center"/>
    </xf>
    <xf numFmtId="0" fontId="0" fillId="6" borderId="88" xfId="0" applyFill="1" applyBorder="1" applyAlignment="1">
      <alignment vertical="center"/>
    </xf>
    <xf numFmtId="0" fontId="0" fillId="6" borderId="88" xfId="0" applyFill="1" applyBorder="1" applyAlignment="1">
      <alignment vertical="center" wrapText="1"/>
    </xf>
    <xf numFmtId="0" fontId="0" fillId="2" borderId="88" xfId="0" applyFill="1" applyBorder="1" applyAlignment="1">
      <alignment vertical="center"/>
    </xf>
    <xf numFmtId="0" fontId="0" fillId="2" borderId="89" xfId="0" applyFill="1" applyBorder="1" applyAlignment="1">
      <alignment vertical="center"/>
    </xf>
    <xf numFmtId="0" fontId="0" fillId="6" borderId="90" xfId="0" applyFill="1" applyBorder="1" applyAlignment="1">
      <alignment vertical="center"/>
    </xf>
    <xf numFmtId="0" fontId="1" fillId="6" borderId="91" xfId="0" applyFont="1" applyFill="1" applyBorder="1" applyAlignment="1">
      <alignment horizontal="right" vertical="center"/>
    </xf>
    <xf numFmtId="0" fontId="0" fillId="6" borderId="92" xfId="0" applyFill="1" applyBorder="1" applyAlignment="1">
      <alignment vertical="center" wrapText="1"/>
    </xf>
    <xf numFmtId="0" fontId="0" fillId="6" borderId="93" xfId="0" applyFill="1" applyBorder="1" applyAlignment="1">
      <alignment vertical="center"/>
    </xf>
    <xf numFmtId="0" fontId="0" fillId="0" borderId="0" xfId="0" applyAlignment="1">
      <alignment vertical="center" wrapText="1"/>
    </xf>
    <xf numFmtId="0" fontId="15" fillId="0" borderId="0" xfId="0" applyFont="1" applyAlignment="1">
      <alignment horizontal="justify" vertical="center" wrapText="1"/>
    </xf>
    <xf numFmtId="0" fontId="0" fillId="0" borderId="0" xfId="0" applyAlignment="1">
      <alignment wrapText="1"/>
    </xf>
    <xf numFmtId="0" fontId="20" fillId="0" borderId="0" xfId="0" applyFont="1" applyAlignment="1">
      <alignment vertical="center" wrapText="1"/>
    </xf>
    <xf numFmtId="0" fontId="0" fillId="0" borderId="0" xfId="0" applyBorder="1" applyAlignment="1">
      <alignment wrapText="1"/>
    </xf>
    <xf numFmtId="0" fontId="31" fillId="0" borderId="0" xfId="0" applyFont="1" applyBorder="1" applyAlignment="1">
      <alignment horizontal="right"/>
    </xf>
    <xf numFmtId="0" fontId="31" fillId="9" borderId="94" xfId="0" applyFont="1" applyFill="1" applyBorder="1" applyAlignment="1">
      <alignment horizontal="right"/>
    </xf>
    <xf numFmtId="0" fontId="31" fillId="9" borderId="9" xfId="0" applyFont="1" applyFill="1" applyBorder="1"/>
    <xf numFmtId="0" fontId="32" fillId="9" borderId="9" xfId="0" applyFont="1" applyFill="1" applyBorder="1"/>
    <xf numFmtId="0" fontId="0" fillId="9" borderId="9" xfId="0" applyFill="1" applyBorder="1"/>
    <xf numFmtId="0" fontId="31" fillId="9" borderId="9" xfId="0" applyFont="1" applyFill="1" applyBorder="1" applyAlignment="1">
      <alignment horizontal="right"/>
    </xf>
    <xf numFmtId="0" fontId="31" fillId="9" borderId="10" xfId="0" applyFont="1" applyFill="1" applyBorder="1"/>
    <xf numFmtId="0" fontId="31" fillId="0" borderId="79" xfId="0" applyFont="1" applyBorder="1" applyAlignment="1">
      <alignment horizontal="right"/>
    </xf>
    <xf numFmtId="0" fontId="31" fillId="0" borderId="95" xfId="0" applyFont="1" applyBorder="1"/>
    <xf numFmtId="0" fontId="31" fillId="0" borderId="96" xfId="0" applyFont="1" applyBorder="1" applyAlignment="1">
      <alignment horizontal="right"/>
    </xf>
    <xf numFmtId="0" fontId="31" fillId="0" borderId="8" xfId="0" applyFont="1" applyBorder="1"/>
    <xf numFmtId="0" fontId="32" fillId="0" borderId="8" xfId="0" applyFont="1" applyBorder="1"/>
    <xf numFmtId="0" fontId="0" fillId="0" borderId="8" xfId="0" applyBorder="1"/>
    <xf numFmtId="0" fontId="31" fillId="0" borderId="8" xfId="0" applyFont="1" applyBorder="1" applyAlignment="1">
      <alignment horizontal="right"/>
    </xf>
    <xf numFmtId="0" fontId="31" fillId="0" borderId="97" xfId="0" applyFont="1" applyBorder="1"/>
    <xf numFmtId="0" fontId="0" fillId="8" borderId="98" xfId="0" applyFill="1" applyBorder="1"/>
    <xf numFmtId="0" fontId="1" fillId="8" borderId="9" xfId="0" applyFont="1" applyFill="1" applyBorder="1" applyAlignment="1">
      <alignment vertical="center"/>
    </xf>
    <xf numFmtId="0" fontId="1" fillId="8" borderId="9" xfId="0" applyFont="1" applyFill="1" applyBorder="1"/>
    <xf numFmtId="0" fontId="0" fillId="8" borderId="99" xfId="0" applyFill="1" applyBorder="1" applyAlignment="1">
      <alignment vertical="center" wrapText="1"/>
    </xf>
    <xf numFmtId="0" fontId="0" fillId="8" borderId="100" xfId="0" applyFill="1" applyBorder="1" applyAlignment="1">
      <alignment vertical="center"/>
    </xf>
    <xf numFmtId="0" fontId="0" fillId="8" borderId="101" xfId="0" applyFill="1" applyBorder="1" applyAlignment="1">
      <alignment vertical="center"/>
    </xf>
    <xf numFmtId="0" fontId="0" fillId="8" borderId="102" xfId="0" applyFill="1" applyBorder="1"/>
    <xf numFmtId="0" fontId="1" fillId="8" borderId="8" xfId="0" applyFont="1" applyFill="1" applyBorder="1" applyAlignment="1">
      <alignment horizontal="right"/>
    </xf>
    <xf numFmtId="0" fontId="0" fillId="8" borderId="103" xfId="0" applyFill="1" applyBorder="1" applyAlignment="1">
      <alignment horizontal="left"/>
    </xf>
    <xf numFmtId="0" fontId="0" fillId="8" borderId="104" xfId="0" applyFill="1" applyBorder="1" applyAlignment="1">
      <alignment vertical="center"/>
    </xf>
    <xf numFmtId="0" fontId="0" fillId="8" borderId="105" xfId="0" applyFill="1" applyBorder="1" applyAlignment="1">
      <alignment vertical="center"/>
    </xf>
    <xf numFmtId="0" fontId="0" fillId="5" borderId="98" xfId="0" applyFill="1" applyBorder="1" applyAlignment="1">
      <alignment vertical="center"/>
    </xf>
    <xf numFmtId="0" fontId="0" fillId="5" borderId="9" xfId="0" applyFill="1" applyBorder="1" applyAlignment="1">
      <alignment vertical="center"/>
    </xf>
    <xf numFmtId="0" fontId="0" fillId="5" borderId="99" xfId="0" applyFill="1" applyBorder="1" applyAlignment="1">
      <alignment vertical="center"/>
    </xf>
    <xf numFmtId="0" fontId="0" fillId="5" borderId="94" xfId="0" applyFill="1" applyBorder="1" applyAlignment="1">
      <alignment vertical="center"/>
    </xf>
    <xf numFmtId="0" fontId="0" fillId="5" borderId="100" xfId="0" applyFill="1" applyBorder="1" applyAlignment="1">
      <alignment vertical="center"/>
    </xf>
    <xf numFmtId="0" fontId="0" fillId="5" borderId="101" xfId="0" applyFill="1" applyBorder="1" applyAlignment="1">
      <alignment vertical="center"/>
    </xf>
    <xf numFmtId="0" fontId="0" fillId="5" borderId="102" xfId="0" applyFill="1" applyBorder="1" applyAlignment="1">
      <alignment vertical="center"/>
    </xf>
    <xf numFmtId="0" fontId="1" fillId="5" borderId="8" xfId="0" applyFont="1" applyFill="1" applyBorder="1" applyAlignment="1">
      <alignment horizontal="right" vertical="center"/>
    </xf>
    <xf numFmtId="0" fontId="0" fillId="5" borderId="103" xfId="0" applyFill="1" applyBorder="1" applyAlignment="1">
      <alignment horizontal="left" vertical="center"/>
    </xf>
    <xf numFmtId="0" fontId="20" fillId="0" borderId="0" xfId="0" applyFont="1"/>
    <xf numFmtId="0" fontId="0" fillId="0" borderId="43" xfId="0" applyBorder="1" applyAlignment="1">
      <alignment wrapText="1"/>
    </xf>
    <xf numFmtId="0" fontId="0" fillId="0" borderId="44" xfId="0" applyBorder="1" applyAlignment="1">
      <alignment wrapText="1"/>
    </xf>
    <xf numFmtId="0" fontId="0" fillId="8" borderId="64" xfId="0" applyFill="1" applyBorder="1" applyProtection="1">
      <protection locked="0"/>
    </xf>
    <xf numFmtId="0" fontId="15" fillId="0" borderId="0" xfId="0" applyFont="1" applyAlignment="1">
      <alignment horizontal="justify" vertical="center" wrapText="1"/>
    </xf>
    <xf numFmtId="0" fontId="0" fillId="0" borderId="0" xfId="0" applyAlignment="1">
      <alignment wrapText="1"/>
    </xf>
    <xf numFmtId="0" fontId="16" fillId="0" borderId="0" xfId="0" applyFont="1" applyAlignment="1">
      <alignment horizontal="justify" vertical="center" wrapText="1"/>
    </xf>
    <xf numFmtId="0" fontId="0" fillId="0" borderId="0" xfId="0"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22" fillId="0" borderId="0" xfId="0" applyFont="1" applyBorder="1" applyAlignment="1">
      <alignment vertical="center" wrapText="1"/>
    </xf>
    <xf numFmtId="0" fontId="22" fillId="0" borderId="0" xfId="0" applyFont="1" applyBorder="1" applyAlignment="1">
      <alignment vertical="center"/>
    </xf>
    <xf numFmtId="0" fontId="23" fillId="0" borderId="0" xfId="0" applyFont="1" applyBorder="1" applyAlignment="1">
      <alignment wrapText="1"/>
    </xf>
    <xf numFmtId="0" fontId="22" fillId="0" borderId="0" xfId="0" quotePrefix="1" applyFont="1" applyBorder="1" applyAlignment="1">
      <alignment vertical="center" wrapText="1"/>
    </xf>
    <xf numFmtId="0" fontId="20" fillId="0" borderId="0" xfId="0" applyFont="1" applyAlignment="1">
      <alignment vertical="center" wrapText="1"/>
    </xf>
    <xf numFmtId="0" fontId="1" fillId="4" borderId="6" xfId="0" applyFont="1" applyFill="1" applyBorder="1" applyAlignment="1"/>
    <xf numFmtId="0" fontId="1" fillId="4" borderId="7" xfId="0" applyFont="1" applyFill="1" applyBorder="1" applyAlignment="1"/>
    <xf numFmtId="0" fontId="4" fillId="0" borderId="0" xfId="0" applyFont="1" applyBorder="1" applyAlignment="1">
      <alignment horizontal="center"/>
    </xf>
    <xf numFmtId="0" fontId="0" fillId="0" borderId="0" xfId="0" applyBorder="1" applyAlignment="1">
      <alignment horizontal="center"/>
    </xf>
    <xf numFmtId="0" fontId="4" fillId="0" borderId="0" xfId="0" applyFont="1" applyBorder="1" applyAlignment="1">
      <alignment horizontal="center" wrapText="1"/>
    </xf>
    <xf numFmtId="0" fontId="0" fillId="0" borderId="0" xfId="0" applyBorder="1" applyAlignment="1">
      <alignment horizontal="center" wrapText="1"/>
    </xf>
    <xf numFmtId="0" fontId="0" fillId="0" borderId="9" xfId="0" applyBorder="1" applyAlignment="1"/>
    <xf numFmtId="0" fontId="0" fillId="0" borderId="10" xfId="0" applyBorder="1" applyAlignment="1"/>
    <xf numFmtId="0" fontId="19" fillId="0" borderId="0" xfId="0" applyFont="1" applyFill="1" applyAlignment="1">
      <alignment vertical="center" wrapText="1"/>
    </xf>
    <xf numFmtId="0" fontId="19" fillId="0" borderId="0" xfId="0" applyFont="1" applyFill="1" applyAlignment="1">
      <alignment wrapText="1"/>
    </xf>
    <xf numFmtId="0" fontId="1" fillId="0" borderId="0" xfId="0" applyFont="1" applyAlignment="1">
      <alignment wrapText="1"/>
    </xf>
    <xf numFmtId="0" fontId="10" fillId="0" borderId="0" xfId="0" applyFont="1" applyBorder="1" applyAlignment="1">
      <alignment wrapText="1"/>
    </xf>
    <xf numFmtId="0" fontId="0" fillId="0" borderId="0" xfId="0" applyFont="1" applyBorder="1" applyAlignment="1">
      <alignment wrapText="1"/>
    </xf>
    <xf numFmtId="0" fontId="12" fillId="0" borderId="0" xfId="0" applyFont="1" applyBorder="1" applyAlignment="1">
      <alignment wrapText="1"/>
    </xf>
    <xf numFmtId="0" fontId="22" fillId="0" borderId="0" xfId="0" applyFont="1" applyBorder="1" applyAlignment="1">
      <alignment wrapText="1"/>
    </xf>
    <xf numFmtId="0" fontId="0" fillId="0" borderId="0" xfId="0" applyBorder="1" applyAlignment="1">
      <alignment wrapText="1"/>
    </xf>
    <xf numFmtId="0" fontId="0" fillId="0" borderId="0" xfId="0" applyAlignment="1"/>
    <xf numFmtId="0" fontId="22" fillId="0" borderId="0" xfId="0" quotePrefix="1" applyFont="1" applyBorder="1" applyAlignment="1">
      <alignment wrapText="1"/>
    </xf>
    <xf numFmtId="0" fontId="22" fillId="0" borderId="0" xfId="0" applyFont="1" applyAlignment="1">
      <alignment wrapText="1"/>
    </xf>
    <xf numFmtId="0" fontId="0" fillId="0" borderId="0" xfId="0" applyAlignment="1">
      <alignment horizontal="center"/>
    </xf>
    <xf numFmtId="0" fontId="12" fillId="0" borderId="45" xfId="0" applyFont="1" applyBorder="1" applyAlignment="1">
      <alignment wrapText="1"/>
    </xf>
    <xf numFmtId="0" fontId="12" fillId="0" borderId="46" xfId="0" applyFont="1" applyBorder="1" applyAlignment="1">
      <alignment wrapText="1"/>
    </xf>
    <xf numFmtId="0" fontId="12" fillId="0" borderId="47" xfId="0" applyFont="1" applyBorder="1" applyAlignment="1">
      <alignment wrapText="1"/>
    </xf>
    <xf numFmtId="0" fontId="12" fillId="0" borderId="40" xfId="0" applyFont="1" applyBorder="1" applyAlignment="1"/>
    <xf numFmtId="0" fontId="0" fillId="0" borderId="41" xfId="0" applyBorder="1" applyAlignment="1"/>
    <xf numFmtId="0" fontId="0" fillId="0" borderId="42" xfId="0" applyBorder="1" applyAlignment="1"/>
    <xf numFmtId="0" fontId="12" fillId="0" borderId="37" xfId="0" applyFont="1" applyFill="1" applyBorder="1" applyAlignment="1">
      <alignment horizontal="center" wrapText="1"/>
    </xf>
    <xf numFmtId="0" fontId="0" fillId="0" borderId="38" xfId="0" applyBorder="1" applyAlignment="1">
      <alignment horizontal="center" wrapText="1"/>
    </xf>
    <xf numFmtId="0" fontId="0" fillId="0" borderId="39" xfId="0" applyBorder="1" applyAlignment="1">
      <alignment horizontal="center" wrapText="1"/>
    </xf>
    <xf numFmtId="0" fontId="12" fillId="0" borderId="37" xfId="0" applyFont="1" applyBorder="1" applyAlignment="1">
      <alignment horizontal="center" wrapText="1"/>
    </xf>
    <xf numFmtId="0" fontId="12" fillId="10" borderId="65" xfId="0" applyFont="1" applyFill="1" applyBorder="1" applyAlignment="1">
      <alignment vertical="center" wrapText="1"/>
    </xf>
    <xf numFmtId="0" fontId="0" fillId="10" borderId="66" xfId="0" applyFill="1" applyBorder="1" applyAlignment="1">
      <alignment vertical="center" wrapText="1"/>
    </xf>
    <xf numFmtId="0" fontId="0" fillId="10" borderId="67" xfId="0" applyFill="1" applyBorder="1" applyAlignment="1">
      <alignment vertical="center" wrapText="1"/>
    </xf>
    <xf numFmtId="0" fontId="0" fillId="10" borderId="68" xfId="0" applyFill="1" applyBorder="1" applyAlignment="1">
      <alignment vertical="center" wrapText="1"/>
    </xf>
    <xf numFmtId="0" fontId="0" fillId="10" borderId="0" xfId="0" applyFill="1" applyBorder="1" applyAlignment="1">
      <alignment vertical="center" wrapText="1"/>
    </xf>
    <xf numFmtId="0" fontId="0" fillId="10" borderId="69" xfId="0" applyFill="1" applyBorder="1" applyAlignment="1">
      <alignment vertical="center" wrapText="1"/>
    </xf>
    <xf numFmtId="0" fontId="0" fillId="10" borderId="70" xfId="0" applyFill="1" applyBorder="1" applyAlignment="1">
      <alignment vertical="center" wrapText="1"/>
    </xf>
    <xf numFmtId="0" fontId="0" fillId="10" borderId="71" xfId="0" applyFill="1" applyBorder="1" applyAlignment="1">
      <alignment vertical="center" wrapText="1"/>
    </xf>
    <xf numFmtId="0" fontId="0" fillId="10" borderId="72" xfId="0" applyFill="1" applyBorder="1" applyAlignment="1">
      <alignment vertical="center" wrapText="1"/>
    </xf>
    <xf numFmtId="0" fontId="12" fillId="11" borderId="65" xfId="0" applyFont="1" applyFill="1" applyBorder="1" applyAlignment="1">
      <alignment vertical="center" wrapText="1"/>
    </xf>
    <xf numFmtId="0" fontId="0" fillId="11" borderId="66" xfId="0" applyFill="1" applyBorder="1" applyAlignment="1">
      <alignment vertical="center" wrapText="1"/>
    </xf>
    <xf numFmtId="0" fontId="0" fillId="11" borderId="67" xfId="0" applyFill="1" applyBorder="1" applyAlignment="1">
      <alignment vertical="center" wrapText="1"/>
    </xf>
    <xf numFmtId="0" fontId="0" fillId="11" borderId="68" xfId="0" applyFill="1" applyBorder="1" applyAlignment="1">
      <alignment vertical="center" wrapText="1"/>
    </xf>
    <xf numFmtId="0" fontId="0" fillId="11" borderId="0" xfId="0" applyFill="1" applyBorder="1" applyAlignment="1">
      <alignment vertical="center" wrapText="1"/>
    </xf>
    <xf numFmtId="0" fontId="0" fillId="11" borderId="69" xfId="0" applyFill="1" applyBorder="1" applyAlignment="1">
      <alignment vertical="center" wrapText="1"/>
    </xf>
    <xf numFmtId="0" fontId="0" fillId="11" borderId="70" xfId="0" applyFill="1" applyBorder="1" applyAlignment="1">
      <alignment vertical="center" wrapText="1"/>
    </xf>
    <xf numFmtId="0" fontId="0" fillId="11" borderId="71" xfId="0" applyFill="1" applyBorder="1" applyAlignment="1">
      <alignment vertical="center" wrapText="1"/>
    </xf>
    <xf numFmtId="0" fontId="0" fillId="11" borderId="72" xfId="0" applyFill="1" applyBorder="1" applyAlignment="1">
      <alignment vertical="center" wrapText="1"/>
    </xf>
    <xf numFmtId="0" fontId="0" fillId="11" borderId="66" xfId="0" applyFill="1" applyBorder="1" applyAlignment="1">
      <alignment wrapText="1"/>
    </xf>
    <xf numFmtId="0" fontId="0" fillId="11" borderId="67" xfId="0" applyFill="1" applyBorder="1" applyAlignment="1">
      <alignment wrapText="1"/>
    </xf>
    <xf numFmtId="0" fontId="0" fillId="11" borderId="68" xfId="0" applyFill="1" applyBorder="1" applyAlignment="1">
      <alignment wrapText="1"/>
    </xf>
    <xf numFmtId="0" fontId="0" fillId="11" borderId="0" xfId="0" applyFill="1" applyBorder="1" applyAlignment="1">
      <alignment wrapText="1"/>
    </xf>
    <xf numFmtId="0" fontId="0" fillId="11" borderId="69" xfId="0" applyFill="1" applyBorder="1" applyAlignment="1">
      <alignment wrapText="1"/>
    </xf>
    <xf numFmtId="0" fontId="0" fillId="11" borderId="70" xfId="0" applyFill="1" applyBorder="1" applyAlignment="1">
      <alignment wrapText="1"/>
    </xf>
    <xf numFmtId="0" fontId="0" fillId="11" borderId="71" xfId="0" applyFill="1" applyBorder="1" applyAlignment="1">
      <alignment wrapText="1"/>
    </xf>
    <xf numFmtId="0" fontId="0" fillId="11" borderId="72" xfId="0" applyFill="1" applyBorder="1" applyAlignment="1">
      <alignment wrapText="1"/>
    </xf>
    <xf numFmtId="0" fontId="0" fillId="0" borderId="46" xfId="0" applyBorder="1" applyAlignment="1">
      <alignment wrapText="1"/>
    </xf>
    <xf numFmtId="0" fontId="0" fillId="0" borderId="47" xfId="0" applyBorder="1" applyAlignment="1">
      <alignment wrapText="1"/>
    </xf>
    <xf numFmtId="0" fontId="12" fillId="0" borderId="40" xfId="0" applyFont="1" applyBorder="1" applyAlignment="1">
      <alignment horizontal="center" vertical="center" wrapText="1"/>
    </xf>
    <xf numFmtId="0" fontId="0" fillId="0" borderId="41" xfId="0" applyBorder="1" applyAlignment="1">
      <alignment wrapText="1"/>
    </xf>
    <xf numFmtId="0" fontId="0" fillId="0" borderId="42" xfId="0" applyBorder="1" applyAlignment="1">
      <alignment wrapText="1"/>
    </xf>
    <xf numFmtId="0" fontId="0" fillId="0" borderId="43" xfId="0" applyBorder="1" applyAlignment="1">
      <alignment wrapText="1"/>
    </xf>
    <xf numFmtId="0" fontId="0" fillId="0" borderId="44" xfId="0" applyBorder="1" applyAlignment="1">
      <alignment wrapText="1"/>
    </xf>
    <xf numFmtId="0" fontId="0" fillId="0" borderId="45" xfId="0" applyBorder="1" applyAlignment="1">
      <alignment wrapText="1"/>
    </xf>
    <xf numFmtId="0" fontId="12" fillId="0" borderId="40" xfId="0" applyFont="1" applyBorder="1" applyAlignment="1">
      <alignment wrapText="1"/>
    </xf>
    <xf numFmtId="0" fontId="0" fillId="2" borderId="79" xfId="0" applyFill="1" applyBorder="1" applyAlignment="1">
      <alignment vertical="center" wrapText="1"/>
    </xf>
    <xf numFmtId="0" fontId="0" fillId="0" borderId="79" xfId="0" applyBorder="1" applyAlignment="1">
      <alignment vertical="center" wrapText="1"/>
    </xf>
    <xf numFmtId="0" fontId="1" fillId="2" borderId="50" xfId="0" applyFont="1" applyFill="1" applyBorder="1" applyAlignment="1">
      <alignment horizontal="right" vertical="center" wrapText="1"/>
    </xf>
    <xf numFmtId="0" fontId="0" fillId="8" borderId="94" xfId="0" applyFill="1" applyBorder="1" applyAlignment="1">
      <alignment vertical="center" wrapText="1"/>
    </xf>
    <xf numFmtId="0" fontId="0" fillId="8" borderId="79" xfId="0" applyFill="1" applyBorder="1" applyAlignment="1">
      <alignment vertical="center" wrapText="1"/>
    </xf>
    <xf numFmtId="0" fontId="0" fillId="8" borderId="96" xfId="0" applyFill="1" applyBorder="1" applyAlignment="1">
      <alignment vertical="center" wrapText="1"/>
    </xf>
    <xf numFmtId="0" fontId="0" fillId="8" borderId="100" xfId="0" applyFill="1" applyBorder="1" applyAlignment="1">
      <alignment vertical="center" wrapText="1"/>
    </xf>
    <xf numFmtId="0" fontId="0" fillId="8" borderId="88" xfId="0" applyFill="1" applyBorder="1" applyAlignment="1">
      <alignment vertical="center" wrapText="1"/>
    </xf>
    <xf numFmtId="0" fontId="0" fillId="8" borderId="104" xfId="0" applyFill="1" applyBorder="1" applyAlignment="1">
      <alignment vertical="center" wrapText="1"/>
    </xf>
    <xf numFmtId="0" fontId="4" fillId="2" borderId="84"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0" fillId="2" borderId="85" xfId="0" applyFill="1" applyBorder="1" applyAlignment="1">
      <alignment wrapText="1"/>
    </xf>
    <xf numFmtId="0" fontId="0" fillId="2" borderId="86" xfId="0" applyFill="1" applyBorder="1" applyAlignment="1">
      <alignment wrapText="1"/>
    </xf>
    <xf numFmtId="0" fontId="0" fillId="5" borderId="79" xfId="0" applyFill="1" applyBorder="1" applyAlignment="1">
      <alignment vertical="center" wrapText="1"/>
    </xf>
    <xf numFmtId="0" fontId="0" fillId="0" borderId="96" xfId="0" applyBorder="1" applyAlignment="1">
      <alignment vertical="center" wrapText="1"/>
    </xf>
    <xf numFmtId="0" fontId="0" fillId="5" borderId="88" xfId="0" applyFill="1" applyBorder="1" applyAlignment="1">
      <alignment vertical="center" wrapText="1"/>
    </xf>
    <xf numFmtId="0" fontId="0" fillId="0" borderId="88" xfId="0" applyBorder="1" applyAlignment="1">
      <alignment vertical="center" wrapText="1"/>
    </xf>
    <xf numFmtId="0" fontId="0" fillId="0" borderId="104" xfId="0" applyBorder="1" applyAlignment="1">
      <alignment vertical="center" wrapText="1"/>
    </xf>
    <xf numFmtId="0" fontId="0" fillId="2" borderId="63" xfId="0" applyFill="1" applyBorder="1" applyAlignment="1" applyProtection="1">
      <alignment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FFCC"/>
      <color rgb="FFCCFF99"/>
      <color rgb="FFFFFF99"/>
      <color rgb="FFFFCC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3365500</xdr:colOff>
      <xdr:row>0</xdr:row>
      <xdr:rowOff>157691</xdr:rowOff>
    </xdr:from>
    <xdr:to>
      <xdr:col>7</xdr:col>
      <xdr:colOff>230716</xdr:colOff>
      <xdr:row>2</xdr:row>
      <xdr:rowOff>94448</xdr:rowOff>
    </xdr:to>
    <xdr:pic>
      <xdr:nvPicPr>
        <xdr:cNvPr id="2" name="Picture 1"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7917" y="157691"/>
          <a:ext cx="1419224" cy="846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367242</xdr:colOff>
      <xdr:row>1</xdr:row>
      <xdr:rowOff>137583</xdr:rowOff>
    </xdr:from>
    <xdr:to>
      <xdr:col>10</xdr:col>
      <xdr:colOff>827421</xdr:colOff>
      <xdr:row>1</xdr:row>
      <xdr:rowOff>737583</xdr:rowOff>
    </xdr:to>
    <xdr:pic>
      <xdr:nvPicPr>
        <xdr:cNvPr id="8" name="Picture 7"/>
        <xdr:cNvPicPr>
          <a:picLocks noChangeAspect="1"/>
        </xdr:cNvPicPr>
      </xdr:nvPicPr>
      <xdr:blipFill>
        <a:blip xmlns:r="http://schemas.openxmlformats.org/officeDocument/2006/relationships" r:embed="rId2"/>
        <a:stretch>
          <a:fillRect/>
        </a:stretch>
      </xdr:blipFill>
      <xdr:spPr>
        <a:xfrm>
          <a:off x="8622242" y="296333"/>
          <a:ext cx="1571429" cy="600000"/>
        </a:xfrm>
        <a:prstGeom prst="rect">
          <a:avLst/>
        </a:prstGeom>
      </xdr:spPr>
    </xdr:pic>
    <xdr:clientData/>
  </xdr:twoCellAnchor>
  <xdr:twoCellAnchor editAs="oneCell">
    <xdr:from>
      <xdr:col>10</xdr:col>
      <xdr:colOff>964142</xdr:colOff>
      <xdr:row>0</xdr:row>
      <xdr:rowOff>116416</xdr:rowOff>
    </xdr:from>
    <xdr:to>
      <xdr:col>12</xdr:col>
      <xdr:colOff>341737</xdr:colOff>
      <xdr:row>2</xdr:row>
      <xdr:rowOff>30587</xdr:rowOff>
    </xdr:to>
    <xdr:pic>
      <xdr:nvPicPr>
        <xdr:cNvPr id="9" name="Picture 8"/>
        <xdr:cNvPicPr>
          <a:picLocks noChangeAspect="1"/>
        </xdr:cNvPicPr>
      </xdr:nvPicPr>
      <xdr:blipFill>
        <a:blip xmlns:r="http://schemas.openxmlformats.org/officeDocument/2006/relationships" r:embed="rId3"/>
        <a:stretch>
          <a:fillRect/>
        </a:stretch>
      </xdr:blipFill>
      <xdr:spPr>
        <a:xfrm>
          <a:off x="10330392" y="116416"/>
          <a:ext cx="838095" cy="824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876300</xdr:colOff>
      <xdr:row>0</xdr:row>
      <xdr:rowOff>152400</xdr:rowOff>
    </xdr:from>
    <xdr:to>
      <xdr:col>4</xdr:col>
      <xdr:colOff>2295524</xdr:colOff>
      <xdr:row>2</xdr:row>
      <xdr:rowOff>89157</xdr:rowOff>
    </xdr:to>
    <xdr:pic>
      <xdr:nvPicPr>
        <xdr:cNvPr id="3" name="Picture 2"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14875" y="152400"/>
          <a:ext cx="1419224" cy="851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1266825</xdr:colOff>
      <xdr:row>24</xdr:row>
      <xdr:rowOff>1143000</xdr:rowOff>
    </xdr:from>
    <xdr:to>
      <xdr:col>3</xdr:col>
      <xdr:colOff>2209800</xdr:colOff>
      <xdr:row>24</xdr:row>
      <xdr:rowOff>1143000</xdr:rowOff>
    </xdr:to>
    <xdr:cxnSp macro="">
      <xdr:nvCxnSpPr>
        <xdr:cNvPr id="4" name="Straight Arrow Connector 3"/>
        <xdr:cNvCxnSpPr/>
      </xdr:nvCxnSpPr>
      <xdr:spPr>
        <a:xfrm>
          <a:off x="2466975" y="8963025"/>
          <a:ext cx="94297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1311275</xdr:colOff>
      <xdr:row>79</xdr:row>
      <xdr:rowOff>1452034</xdr:rowOff>
    </xdr:from>
    <xdr:to>
      <xdr:col>3</xdr:col>
      <xdr:colOff>2254250</xdr:colOff>
      <xdr:row>79</xdr:row>
      <xdr:rowOff>1452034</xdr:rowOff>
    </xdr:to>
    <xdr:cxnSp macro="">
      <xdr:nvCxnSpPr>
        <xdr:cNvPr id="5" name="Straight Arrow Connector 4"/>
        <xdr:cNvCxnSpPr/>
      </xdr:nvCxnSpPr>
      <xdr:spPr>
        <a:xfrm>
          <a:off x="2507192" y="28799367"/>
          <a:ext cx="94297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1276350</xdr:colOff>
      <xdr:row>42</xdr:row>
      <xdr:rowOff>1314450</xdr:rowOff>
    </xdr:from>
    <xdr:to>
      <xdr:col>3</xdr:col>
      <xdr:colOff>2219325</xdr:colOff>
      <xdr:row>42</xdr:row>
      <xdr:rowOff>1314450</xdr:rowOff>
    </xdr:to>
    <xdr:cxnSp macro="">
      <xdr:nvCxnSpPr>
        <xdr:cNvPr id="6" name="Straight Arrow Connector 5"/>
        <xdr:cNvCxnSpPr/>
      </xdr:nvCxnSpPr>
      <xdr:spPr>
        <a:xfrm>
          <a:off x="2476500" y="16325850"/>
          <a:ext cx="94297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1228725</xdr:colOff>
      <xdr:row>43</xdr:row>
      <xdr:rowOff>1371600</xdr:rowOff>
    </xdr:from>
    <xdr:to>
      <xdr:col>3</xdr:col>
      <xdr:colOff>2171700</xdr:colOff>
      <xdr:row>43</xdr:row>
      <xdr:rowOff>1371600</xdr:rowOff>
    </xdr:to>
    <xdr:cxnSp macro="">
      <xdr:nvCxnSpPr>
        <xdr:cNvPr id="7" name="Straight Arrow Connector 6"/>
        <xdr:cNvCxnSpPr/>
      </xdr:nvCxnSpPr>
      <xdr:spPr>
        <a:xfrm>
          <a:off x="2428875" y="18268950"/>
          <a:ext cx="94297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1254125</xdr:colOff>
      <xdr:row>44</xdr:row>
      <xdr:rowOff>1302808</xdr:rowOff>
    </xdr:from>
    <xdr:to>
      <xdr:col>3</xdr:col>
      <xdr:colOff>2197100</xdr:colOff>
      <xdr:row>44</xdr:row>
      <xdr:rowOff>1302808</xdr:rowOff>
    </xdr:to>
    <xdr:cxnSp macro="">
      <xdr:nvCxnSpPr>
        <xdr:cNvPr id="8" name="Straight Arrow Connector 7"/>
        <xdr:cNvCxnSpPr/>
      </xdr:nvCxnSpPr>
      <xdr:spPr>
        <a:xfrm>
          <a:off x="2454275" y="20067058"/>
          <a:ext cx="94297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2124075</xdr:colOff>
      <xdr:row>1</xdr:row>
      <xdr:rowOff>114300</xdr:rowOff>
    </xdr:from>
    <xdr:to>
      <xdr:col>6</xdr:col>
      <xdr:colOff>47429</xdr:colOff>
      <xdr:row>1</xdr:row>
      <xdr:rowOff>714300</xdr:rowOff>
    </xdr:to>
    <xdr:pic>
      <xdr:nvPicPr>
        <xdr:cNvPr id="2" name="Picture 1"/>
        <xdr:cNvPicPr>
          <a:picLocks noChangeAspect="1"/>
        </xdr:cNvPicPr>
      </xdr:nvPicPr>
      <xdr:blipFill>
        <a:blip xmlns:r="http://schemas.openxmlformats.org/officeDocument/2006/relationships" r:embed="rId2"/>
        <a:stretch>
          <a:fillRect/>
        </a:stretch>
      </xdr:blipFill>
      <xdr:spPr>
        <a:xfrm>
          <a:off x="5962650" y="276225"/>
          <a:ext cx="1571429" cy="600000"/>
        </a:xfrm>
        <a:prstGeom prst="rect">
          <a:avLst/>
        </a:prstGeom>
      </xdr:spPr>
    </xdr:pic>
    <xdr:clientData/>
  </xdr:twoCellAnchor>
  <xdr:twoCellAnchor editAs="oneCell">
    <xdr:from>
      <xdr:col>4</xdr:col>
      <xdr:colOff>3609975</xdr:colOff>
      <xdr:row>0</xdr:row>
      <xdr:rowOff>114300</xdr:rowOff>
    </xdr:from>
    <xdr:to>
      <xdr:col>6</xdr:col>
      <xdr:colOff>796820</xdr:colOff>
      <xdr:row>2</xdr:row>
      <xdr:rowOff>28471</xdr:rowOff>
    </xdr:to>
    <xdr:pic>
      <xdr:nvPicPr>
        <xdr:cNvPr id="10" name="Picture 9"/>
        <xdr:cNvPicPr>
          <a:picLocks noChangeAspect="1"/>
        </xdr:cNvPicPr>
      </xdr:nvPicPr>
      <xdr:blipFill>
        <a:blip xmlns:r="http://schemas.openxmlformats.org/officeDocument/2006/relationships" r:embed="rId3"/>
        <a:stretch>
          <a:fillRect/>
        </a:stretch>
      </xdr:blipFill>
      <xdr:spPr>
        <a:xfrm>
          <a:off x="8496300" y="114300"/>
          <a:ext cx="838095" cy="82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638175</xdr:colOff>
      <xdr:row>24</xdr:row>
      <xdr:rowOff>19050</xdr:rowOff>
    </xdr:from>
    <xdr:to>
      <xdr:col>16</xdr:col>
      <xdr:colOff>19050</xdr:colOff>
      <xdr:row>34</xdr:row>
      <xdr:rowOff>9525</xdr:rowOff>
    </xdr:to>
    <xdr:cxnSp macro="">
      <xdr:nvCxnSpPr>
        <xdr:cNvPr id="5" name="Straight Arrow Connector 4"/>
        <xdr:cNvCxnSpPr/>
      </xdr:nvCxnSpPr>
      <xdr:spPr>
        <a:xfrm flipH="1">
          <a:off x="10277475" y="5629275"/>
          <a:ext cx="28575" cy="2047875"/>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628650</xdr:colOff>
      <xdr:row>30</xdr:row>
      <xdr:rowOff>9525</xdr:rowOff>
    </xdr:from>
    <xdr:to>
      <xdr:col>9</xdr:col>
      <xdr:colOff>628650</xdr:colOff>
      <xdr:row>34</xdr:row>
      <xdr:rowOff>9525</xdr:rowOff>
    </xdr:to>
    <xdr:cxnSp macro="">
      <xdr:nvCxnSpPr>
        <xdr:cNvPr id="7" name="Straight Arrow Connector 6"/>
        <xdr:cNvCxnSpPr/>
      </xdr:nvCxnSpPr>
      <xdr:spPr>
        <a:xfrm>
          <a:off x="6381750" y="6972300"/>
          <a:ext cx="0" cy="70485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30</xdr:row>
      <xdr:rowOff>0</xdr:rowOff>
    </xdr:from>
    <xdr:to>
      <xdr:col>4</xdr:col>
      <xdr:colOff>19051</xdr:colOff>
      <xdr:row>33</xdr:row>
      <xdr:rowOff>152400</xdr:rowOff>
    </xdr:to>
    <xdr:cxnSp macro="">
      <xdr:nvCxnSpPr>
        <xdr:cNvPr id="10" name="Straight Arrow Connector 9"/>
        <xdr:cNvCxnSpPr/>
      </xdr:nvCxnSpPr>
      <xdr:spPr>
        <a:xfrm flipH="1">
          <a:off x="2695575" y="5114925"/>
          <a:ext cx="9526" cy="68580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31</xdr:row>
      <xdr:rowOff>0</xdr:rowOff>
    </xdr:from>
    <xdr:to>
      <xdr:col>0</xdr:col>
      <xdr:colOff>447675</xdr:colOff>
      <xdr:row>31</xdr:row>
      <xdr:rowOff>0</xdr:rowOff>
    </xdr:to>
    <xdr:sp macro="" textlink="">
      <xdr:nvSpPr>
        <xdr:cNvPr id="16" name="TextBox 15"/>
        <xdr:cNvSpPr txBox="1"/>
      </xdr:nvSpPr>
      <xdr:spPr>
        <a:xfrm>
          <a:off x="0" y="5781675"/>
          <a:ext cx="4476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00B050"/>
              </a:solidFill>
            </a:rPr>
            <a:t>no</a:t>
          </a:r>
        </a:p>
      </xdr:txBody>
    </xdr:sp>
    <xdr:clientData/>
  </xdr:twoCellAnchor>
  <xdr:twoCellAnchor>
    <xdr:from>
      <xdr:col>16</xdr:col>
      <xdr:colOff>0</xdr:colOff>
      <xdr:row>16</xdr:row>
      <xdr:rowOff>19050</xdr:rowOff>
    </xdr:from>
    <xdr:to>
      <xdr:col>16</xdr:col>
      <xdr:colOff>3</xdr:colOff>
      <xdr:row>18</xdr:row>
      <xdr:rowOff>161925</xdr:rowOff>
    </xdr:to>
    <xdr:cxnSp macro="">
      <xdr:nvCxnSpPr>
        <xdr:cNvPr id="19" name="Straight Arrow Connector 18"/>
        <xdr:cNvCxnSpPr/>
      </xdr:nvCxnSpPr>
      <xdr:spPr>
        <a:xfrm>
          <a:off x="10287000" y="2952750"/>
          <a:ext cx="3" cy="466725"/>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16</xdr:row>
      <xdr:rowOff>9525</xdr:rowOff>
    </xdr:from>
    <xdr:to>
      <xdr:col>4</xdr:col>
      <xdr:colOff>9525</xdr:colOff>
      <xdr:row>18</xdr:row>
      <xdr:rowOff>152400</xdr:rowOff>
    </xdr:to>
    <xdr:cxnSp macro="">
      <xdr:nvCxnSpPr>
        <xdr:cNvPr id="20" name="Straight Arrow Connector 19"/>
        <xdr:cNvCxnSpPr/>
      </xdr:nvCxnSpPr>
      <xdr:spPr>
        <a:xfrm flipH="1">
          <a:off x="2514600" y="2943225"/>
          <a:ext cx="9525" cy="466725"/>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638175</xdr:colOff>
      <xdr:row>15</xdr:row>
      <xdr:rowOff>152400</xdr:rowOff>
    </xdr:from>
    <xdr:to>
      <xdr:col>10</xdr:col>
      <xdr:colOff>0</xdr:colOff>
      <xdr:row>19</xdr:row>
      <xdr:rowOff>9525</xdr:rowOff>
    </xdr:to>
    <xdr:cxnSp macro="">
      <xdr:nvCxnSpPr>
        <xdr:cNvPr id="15" name="Straight Arrow Connector 14"/>
        <xdr:cNvCxnSpPr/>
      </xdr:nvCxnSpPr>
      <xdr:spPr>
        <a:xfrm flipH="1">
          <a:off x="6391275" y="2924175"/>
          <a:ext cx="9525" cy="51435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638175</xdr:colOff>
      <xdr:row>24</xdr:row>
      <xdr:rowOff>0</xdr:rowOff>
    </xdr:from>
    <xdr:to>
      <xdr:col>10</xdr:col>
      <xdr:colOff>0</xdr:colOff>
      <xdr:row>27</xdr:row>
      <xdr:rowOff>0</xdr:rowOff>
    </xdr:to>
    <xdr:cxnSp macro="">
      <xdr:nvCxnSpPr>
        <xdr:cNvPr id="21" name="Straight Arrow Connector 20"/>
        <xdr:cNvCxnSpPr/>
      </xdr:nvCxnSpPr>
      <xdr:spPr>
        <a:xfrm flipH="1">
          <a:off x="6391275" y="5610225"/>
          <a:ext cx="9525" cy="51435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638175</xdr:colOff>
      <xdr:row>35</xdr:row>
      <xdr:rowOff>9525</xdr:rowOff>
    </xdr:from>
    <xdr:to>
      <xdr:col>10</xdr:col>
      <xdr:colOff>0</xdr:colOff>
      <xdr:row>38</xdr:row>
      <xdr:rowOff>19050</xdr:rowOff>
    </xdr:to>
    <xdr:cxnSp macro="">
      <xdr:nvCxnSpPr>
        <xdr:cNvPr id="23" name="Straight Arrow Connector 22"/>
        <xdr:cNvCxnSpPr/>
      </xdr:nvCxnSpPr>
      <xdr:spPr>
        <a:xfrm flipH="1">
          <a:off x="6391275" y="7972425"/>
          <a:ext cx="9525" cy="51435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24</xdr:row>
      <xdr:rowOff>0</xdr:rowOff>
    </xdr:from>
    <xdr:to>
      <xdr:col>4</xdr:col>
      <xdr:colOff>9525</xdr:colOff>
      <xdr:row>27</xdr:row>
      <xdr:rowOff>0</xdr:rowOff>
    </xdr:to>
    <xdr:cxnSp macro="">
      <xdr:nvCxnSpPr>
        <xdr:cNvPr id="13" name="Straight Arrow Connector 12"/>
        <xdr:cNvCxnSpPr/>
      </xdr:nvCxnSpPr>
      <xdr:spPr>
        <a:xfrm flipH="1">
          <a:off x="2686050" y="4438650"/>
          <a:ext cx="9525" cy="514350"/>
        </a:xfrm>
        <a:prstGeom prst="straightConnector1">
          <a:avLst/>
        </a:prstGeom>
        <a:ln w="317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257175</xdr:colOff>
      <xdr:row>6</xdr:row>
      <xdr:rowOff>57150</xdr:rowOff>
    </xdr:from>
    <xdr:to>
      <xdr:col>9</xdr:col>
      <xdr:colOff>466725</xdr:colOff>
      <xdr:row>8</xdr:row>
      <xdr:rowOff>85725</xdr:rowOff>
    </xdr:to>
    <xdr:sp macro="" textlink="">
      <xdr:nvSpPr>
        <xdr:cNvPr id="18" name="Down Arrow 17"/>
        <xdr:cNvSpPr/>
      </xdr:nvSpPr>
      <xdr:spPr>
        <a:xfrm>
          <a:off x="6010275" y="1285875"/>
          <a:ext cx="209550" cy="361950"/>
        </a:xfrm>
        <a:prstGeom prst="down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10</xdr:col>
      <xdr:colOff>304800</xdr:colOff>
      <xdr:row>0</xdr:row>
      <xdr:rowOff>38100</xdr:rowOff>
    </xdr:from>
    <xdr:to>
      <xdr:col>12</xdr:col>
      <xdr:colOff>428624</xdr:colOff>
      <xdr:row>3</xdr:row>
      <xdr:rowOff>155832</xdr:rowOff>
    </xdr:to>
    <xdr:pic>
      <xdr:nvPicPr>
        <xdr:cNvPr id="24" name="Picture 23"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5600" y="38100"/>
          <a:ext cx="1419224" cy="851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257175</xdr:colOff>
      <xdr:row>0</xdr:row>
      <xdr:rowOff>161925</xdr:rowOff>
    </xdr:from>
    <xdr:to>
      <xdr:col>14</xdr:col>
      <xdr:colOff>533204</xdr:colOff>
      <xdr:row>3</xdr:row>
      <xdr:rowOff>28500</xdr:rowOff>
    </xdr:to>
    <xdr:pic>
      <xdr:nvPicPr>
        <xdr:cNvPr id="25" name="Picture 24"/>
        <xdr:cNvPicPr>
          <a:picLocks noChangeAspect="1"/>
        </xdr:cNvPicPr>
      </xdr:nvPicPr>
      <xdr:blipFill>
        <a:blip xmlns:r="http://schemas.openxmlformats.org/officeDocument/2006/relationships" r:embed="rId2"/>
        <a:stretch>
          <a:fillRect/>
        </a:stretch>
      </xdr:blipFill>
      <xdr:spPr>
        <a:xfrm>
          <a:off x="7953375" y="161925"/>
          <a:ext cx="1571429" cy="600000"/>
        </a:xfrm>
        <a:prstGeom prst="rect">
          <a:avLst/>
        </a:prstGeom>
      </xdr:spPr>
    </xdr:pic>
    <xdr:clientData/>
  </xdr:twoCellAnchor>
  <xdr:twoCellAnchor editAs="oneCell">
    <xdr:from>
      <xdr:col>14</xdr:col>
      <xdr:colOff>447675</xdr:colOff>
      <xdr:row>0</xdr:row>
      <xdr:rowOff>0</xdr:rowOff>
    </xdr:from>
    <xdr:to>
      <xdr:col>15</xdr:col>
      <xdr:colOff>634895</xdr:colOff>
      <xdr:row>3</xdr:row>
      <xdr:rowOff>95146</xdr:rowOff>
    </xdr:to>
    <xdr:pic>
      <xdr:nvPicPr>
        <xdr:cNvPr id="26" name="Picture 25"/>
        <xdr:cNvPicPr>
          <a:picLocks noChangeAspect="1"/>
        </xdr:cNvPicPr>
      </xdr:nvPicPr>
      <xdr:blipFill>
        <a:blip xmlns:r="http://schemas.openxmlformats.org/officeDocument/2006/relationships" r:embed="rId3"/>
        <a:stretch>
          <a:fillRect/>
        </a:stretch>
      </xdr:blipFill>
      <xdr:spPr>
        <a:xfrm>
          <a:off x="9439275" y="0"/>
          <a:ext cx="834920" cy="8285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1419225</xdr:colOff>
      <xdr:row>0</xdr:row>
      <xdr:rowOff>28575</xdr:rowOff>
    </xdr:from>
    <xdr:to>
      <xdr:col>4</xdr:col>
      <xdr:colOff>2838449</xdr:colOff>
      <xdr:row>3</xdr:row>
      <xdr:rowOff>51057</xdr:rowOff>
    </xdr:to>
    <xdr:pic>
      <xdr:nvPicPr>
        <xdr:cNvPr id="2" name="Picture 1"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0" y="28575"/>
          <a:ext cx="1419224" cy="851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2638425</xdr:colOff>
      <xdr:row>0</xdr:row>
      <xdr:rowOff>161925</xdr:rowOff>
    </xdr:from>
    <xdr:to>
      <xdr:col>5</xdr:col>
      <xdr:colOff>1266629</xdr:colOff>
      <xdr:row>2</xdr:row>
      <xdr:rowOff>95175</xdr:rowOff>
    </xdr:to>
    <xdr:pic>
      <xdr:nvPicPr>
        <xdr:cNvPr id="3" name="Picture 2"/>
        <xdr:cNvPicPr>
          <a:picLocks noChangeAspect="1"/>
        </xdr:cNvPicPr>
      </xdr:nvPicPr>
      <xdr:blipFill>
        <a:blip xmlns:r="http://schemas.openxmlformats.org/officeDocument/2006/relationships" r:embed="rId2"/>
        <a:stretch>
          <a:fillRect/>
        </a:stretch>
      </xdr:blipFill>
      <xdr:spPr>
        <a:xfrm>
          <a:off x="4914900" y="161925"/>
          <a:ext cx="1571429" cy="600000"/>
        </a:xfrm>
        <a:prstGeom prst="rect">
          <a:avLst/>
        </a:prstGeom>
      </xdr:spPr>
    </xdr:pic>
    <xdr:clientData/>
  </xdr:twoCellAnchor>
  <xdr:twoCellAnchor editAs="oneCell">
    <xdr:from>
      <xdr:col>5</xdr:col>
      <xdr:colOff>1181100</xdr:colOff>
      <xdr:row>0</xdr:row>
      <xdr:rowOff>0</xdr:rowOff>
    </xdr:from>
    <xdr:to>
      <xdr:col>5</xdr:col>
      <xdr:colOff>2016020</xdr:colOff>
      <xdr:row>2</xdr:row>
      <xdr:rowOff>161821</xdr:rowOff>
    </xdr:to>
    <xdr:pic>
      <xdr:nvPicPr>
        <xdr:cNvPr id="4" name="Picture 3"/>
        <xdr:cNvPicPr>
          <a:picLocks noChangeAspect="1"/>
        </xdr:cNvPicPr>
      </xdr:nvPicPr>
      <xdr:blipFill>
        <a:blip xmlns:r="http://schemas.openxmlformats.org/officeDocument/2006/relationships" r:embed="rId3"/>
        <a:stretch>
          <a:fillRect/>
        </a:stretch>
      </xdr:blipFill>
      <xdr:spPr>
        <a:xfrm>
          <a:off x="6400800" y="0"/>
          <a:ext cx="834920" cy="8285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3076575</xdr:colOff>
      <xdr:row>0</xdr:row>
      <xdr:rowOff>95250</xdr:rowOff>
    </xdr:from>
    <xdr:to>
      <xdr:col>5</xdr:col>
      <xdr:colOff>142874</xdr:colOff>
      <xdr:row>2</xdr:row>
      <xdr:rowOff>279657</xdr:rowOff>
    </xdr:to>
    <xdr:pic>
      <xdr:nvPicPr>
        <xdr:cNvPr id="2" name="Picture 1"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5" y="95250"/>
          <a:ext cx="1419224" cy="851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990600</xdr:colOff>
      <xdr:row>0</xdr:row>
      <xdr:rowOff>190500</xdr:rowOff>
    </xdr:from>
    <xdr:to>
      <xdr:col>7</xdr:col>
      <xdr:colOff>76004</xdr:colOff>
      <xdr:row>2</xdr:row>
      <xdr:rowOff>123750</xdr:rowOff>
    </xdr:to>
    <xdr:pic>
      <xdr:nvPicPr>
        <xdr:cNvPr id="3" name="Picture 2"/>
        <xdr:cNvPicPr>
          <a:picLocks noChangeAspect="1"/>
        </xdr:cNvPicPr>
      </xdr:nvPicPr>
      <xdr:blipFill>
        <a:blip xmlns:r="http://schemas.openxmlformats.org/officeDocument/2006/relationships" r:embed="rId2"/>
        <a:stretch>
          <a:fillRect/>
        </a:stretch>
      </xdr:blipFill>
      <xdr:spPr>
        <a:xfrm>
          <a:off x="6372225" y="190500"/>
          <a:ext cx="1571429" cy="600000"/>
        </a:xfrm>
        <a:prstGeom prst="rect">
          <a:avLst/>
        </a:prstGeom>
      </xdr:spPr>
    </xdr:pic>
    <xdr:clientData/>
  </xdr:twoCellAnchor>
  <xdr:twoCellAnchor editAs="oneCell">
    <xdr:from>
      <xdr:col>6</xdr:col>
      <xdr:colOff>685800</xdr:colOff>
      <xdr:row>0</xdr:row>
      <xdr:rowOff>28575</xdr:rowOff>
    </xdr:from>
    <xdr:to>
      <xdr:col>7</xdr:col>
      <xdr:colOff>825395</xdr:colOff>
      <xdr:row>2</xdr:row>
      <xdr:rowOff>190396</xdr:rowOff>
    </xdr:to>
    <xdr:pic>
      <xdr:nvPicPr>
        <xdr:cNvPr id="4" name="Picture 3"/>
        <xdr:cNvPicPr>
          <a:picLocks noChangeAspect="1"/>
        </xdr:cNvPicPr>
      </xdr:nvPicPr>
      <xdr:blipFill>
        <a:blip xmlns:r="http://schemas.openxmlformats.org/officeDocument/2006/relationships" r:embed="rId3"/>
        <a:stretch>
          <a:fillRect/>
        </a:stretch>
      </xdr:blipFill>
      <xdr:spPr>
        <a:xfrm>
          <a:off x="7858125" y="28575"/>
          <a:ext cx="834920" cy="8285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1323975</xdr:colOff>
      <xdr:row>0</xdr:row>
      <xdr:rowOff>66675</xdr:rowOff>
    </xdr:from>
    <xdr:to>
      <xdr:col>4</xdr:col>
      <xdr:colOff>19049</xdr:colOff>
      <xdr:row>3</xdr:row>
      <xdr:rowOff>51057</xdr:rowOff>
    </xdr:to>
    <xdr:pic>
      <xdr:nvPicPr>
        <xdr:cNvPr id="5" name="Picture 4" descr="http://www.scottishconstructionnow.com/wp-content/uploads/sites/11/2015/06/SEPA.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 y="66675"/>
          <a:ext cx="1419224" cy="851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2581275</xdr:colOff>
      <xdr:row>0</xdr:row>
      <xdr:rowOff>161925</xdr:rowOff>
    </xdr:from>
    <xdr:to>
      <xdr:col>4</xdr:col>
      <xdr:colOff>1428554</xdr:colOff>
      <xdr:row>2</xdr:row>
      <xdr:rowOff>95175</xdr:rowOff>
    </xdr:to>
    <xdr:pic>
      <xdr:nvPicPr>
        <xdr:cNvPr id="6" name="Picture 5"/>
        <xdr:cNvPicPr>
          <a:picLocks noChangeAspect="1"/>
        </xdr:cNvPicPr>
      </xdr:nvPicPr>
      <xdr:blipFill>
        <a:blip xmlns:r="http://schemas.openxmlformats.org/officeDocument/2006/relationships" r:embed="rId2"/>
        <a:stretch>
          <a:fillRect/>
        </a:stretch>
      </xdr:blipFill>
      <xdr:spPr>
        <a:xfrm>
          <a:off x="7248525" y="161925"/>
          <a:ext cx="1571429" cy="600000"/>
        </a:xfrm>
        <a:prstGeom prst="rect">
          <a:avLst/>
        </a:prstGeom>
      </xdr:spPr>
    </xdr:pic>
    <xdr:clientData/>
  </xdr:twoCellAnchor>
  <xdr:twoCellAnchor editAs="oneCell">
    <xdr:from>
      <xdr:col>4</xdr:col>
      <xdr:colOff>1343025</xdr:colOff>
      <xdr:row>0</xdr:row>
      <xdr:rowOff>0</xdr:rowOff>
    </xdr:from>
    <xdr:to>
      <xdr:col>4</xdr:col>
      <xdr:colOff>2177945</xdr:colOff>
      <xdr:row>2</xdr:row>
      <xdr:rowOff>161821</xdr:rowOff>
    </xdr:to>
    <xdr:pic>
      <xdr:nvPicPr>
        <xdr:cNvPr id="7" name="Picture 6"/>
        <xdr:cNvPicPr>
          <a:picLocks noChangeAspect="1"/>
        </xdr:cNvPicPr>
      </xdr:nvPicPr>
      <xdr:blipFill>
        <a:blip xmlns:r="http://schemas.openxmlformats.org/officeDocument/2006/relationships" r:embed="rId3"/>
        <a:stretch>
          <a:fillRect/>
        </a:stretch>
      </xdr:blipFill>
      <xdr:spPr>
        <a:xfrm>
          <a:off x="8734425" y="0"/>
          <a:ext cx="834920" cy="8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W22"/>
  <sheetViews>
    <sheetView topLeftCell="C1" zoomScaleNormal="100" workbookViewId="0">
      <selection activeCell="G18" sqref="G18"/>
    </sheetView>
  </sheetViews>
  <sheetFormatPr defaultRowHeight="12.75" x14ac:dyDescent="0.2"/>
  <cols>
    <col min="1" max="1" width="4" customWidth="1"/>
    <col min="2" max="2" width="0.85546875" customWidth="1"/>
    <col min="3" max="3" width="32.7109375" customWidth="1"/>
    <col min="4" max="4" width="20.42578125" customWidth="1"/>
    <col min="5" max="5" width="48" customWidth="1"/>
    <col min="6" max="6" width="13.7109375" hidden="1" customWidth="1"/>
    <col min="7" max="7" width="17.85546875" customWidth="1"/>
    <col min="8" max="8" width="16.7109375" customWidth="1"/>
    <col min="9" max="10" width="16.7109375" hidden="1" customWidth="1"/>
    <col min="11" max="11" width="21.85546875" customWidth="1"/>
    <col min="12" max="12" width="21.85546875" hidden="1" customWidth="1"/>
    <col min="13" max="13" width="19.85546875" customWidth="1"/>
    <col min="14" max="14" width="19.85546875" hidden="1" customWidth="1"/>
    <col min="15" max="15" width="22.42578125" customWidth="1"/>
    <col min="17" max="17" width="0" hidden="1" customWidth="1"/>
    <col min="18" max="18" width="70.28515625" customWidth="1"/>
    <col min="19" max="19" width="23.28515625" hidden="1" customWidth="1"/>
    <col min="20" max="20" width="57.85546875" customWidth="1"/>
    <col min="21" max="21" width="43.85546875" hidden="1" customWidth="1"/>
    <col min="22" max="22" width="63.140625" customWidth="1"/>
    <col min="23" max="23" width="42.5703125" hidden="1" customWidth="1"/>
    <col min="24" max="24" width="57.5703125" customWidth="1"/>
  </cols>
  <sheetData>
    <row r="2" spans="1:19" ht="59.25" customHeight="1" x14ac:dyDescent="0.4">
      <c r="C2" s="107" t="s">
        <v>151</v>
      </c>
      <c r="S2" s="183"/>
    </row>
    <row r="3" spans="1:19" ht="22.5" customHeight="1" x14ac:dyDescent="0.2">
      <c r="C3" s="182"/>
      <c r="D3" s="183"/>
    </row>
    <row r="4" spans="1:19" s="192" customFormat="1" ht="39.950000000000003" customHeight="1" x14ac:dyDescent="0.2">
      <c r="C4" s="317" t="s">
        <v>149</v>
      </c>
      <c r="D4" s="318"/>
      <c r="E4" s="318"/>
      <c r="F4" s="318"/>
      <c r="G4" s="318"/>
      <c r="H4" s="318"/>
      <c r="I4" s="318"/>
      <c r="J4" s="318"/>
      <c r="K4" s="318"/>
      <c r="L4" s="318"/>
      <c r="M4" s="318"/>
      <c r="N4" s="318"/>
      <c r="O4" s="318"/>
      <c r="P4" s="318"/>
      <c r="Q4" s="318"/>
      <c r="R4" s="318"/>
      <c r="S4" s="193"/>
    </row>
    <row r="5" spans="1:19" s="192" customFormat="1" ht="39.950000000000003" customHeight="1" x14ac:dyDescent="0.2">
      <c r="C5" s="317" t="s">
        <v>128</v>
      </c>
      <c r="D5" s="319"/>
      <c r="E5" s="319"/>
      <c r="F5" s="319"/>
      <c r="G5" s="319"/>
      <c r="H5" s="320"/>
      <c r="I5" s="320"/>
      <c r="J5" s="320"/>
      <c r="K5" s="320"/>
      <c r="L5" s="320"/>
      <c r="M5" s="320"/>
      <c r="N5" s="320"/>
      <c r="O5" s="320"/>
      <c r="P5" s="193"/>
      <c r="Q5" s="193"/>
      <c r="R5" s="193"/>
      <c r="S5" s="193"/>
    </row>
    <row r="6" spans="1:19" s="192" customFormat="1" ht="39.950000000000003" customHeight="1" x14ac:dyDescent="0.2">
      <c r="C6" s="317" t="s">
        <v>197</v>
      </c>
      <c r="D6" s="318"/>
      <c r="E6" s="318"/>
      <c r="F6" s="318"/>
      <c r="G6" s="318"/>
      <c r="H6" s="318"/>
      <c r="I6" s="318"/>
      <c r="J6" s="318"/>
      <c r="K6" s="318"/>
      <c r="L6" s="318"/>
      <c r="M6" s="318"/>
      <c r="N6" s="318"/>
      <c r="O6" s="318"/>
      <c r="P6" s="193"/>
      <c r="Q6" s="193"/>
      <c r="R6" s="193"/>
      <c r="S6" s="193"/>
    </row>
    <row r="7" spans="1:19" s="192" customFormat="1" ht="39.950000000000003" customHeight="1" x14ac:dyDescent="0.2">
      <c r="C7" s="317" t="s">
        <v>150</v>
      </c>
      <c r="D7" s="318"/>
      <c r="E7" s="318"/>
      <c r="F7" s="318"/>
      <c r="G7" s="318"/>
      <c r="H7" s="318"/>
      <c r="I7" s="318"/>
      <c r="J7" s="318"/>
      <c r="K7" s="318"/>
      <c r="L7" s="318"/>
      <c r="M7" s="318"/>
      <c r="N7" s="318"/>
      <c r="O7" s="318"/>
      <c r="P7" s="193"/>
      <c r="Q7" s="193"/>
      <c r="R7" s="193"/>
      <c r="S7" s="193"/>
    </row>
    <row r="8" spans="1:19" s="193" customFormat="1" ht="68.25" customHeight="1" x14ac:dyDescent="0.2">
      <c r="C8" s="317" t="s">
        <v>183</v>
      </c>
      <c r="D8" s="318"/>
      <c r="E8" s="318"/>
      <c r="F8" s="318"/>
      <c r="G8" s="318"/>
      <c r="H8" s="318"/>
      <c r="I8" s="318"/>
      <c r="J8" s="318"/>
      <c r="K8" s="318"/>
      <c r="L8" s="318"/>
      <c r="M8" s="318"/>
      <c r="N8" s="318"/>
      <c r="O8" s="318"/>
    </row>
    <row r="9" spans="1:19" s="192" customFormat="1" ht="39.950000000000003" customHeight="1" x14ac:dyDescent="0.2">
      <c r="C9" s="317" t="s">
        <v>152</v>
      </c>
      <c r="D9" s="318"/>
      <c r="E9" s="318"/>
      <c r="F9" s="318"/>
      <c r="G9" s="318"/>
      <c r="H9" s="318"/>
      <c r="I9" s="318"/>
      <c r="J9" s="318"/>
      <c r="K9" s="318"/>
      <c r="L9" s="318"/>
      <c r="M9" s="318"/>
      <c r="N9" s="318"/>
      <c r="O9" s="318"/>
      <c r="P9" s="318"/>
      <c r="Q9" s="318"/>
      <c r="R9" s="318"/>
    </row>
    <row r="10" spans="1:19" ht="13.5" thickBot="1" x14ac:dyDescent="0.25"/>
    <row r="11" spans="1:19" ht="15.75" x14ac:dyDescent="0.25">
      <c r="D11" s="277" t="s">
        <v>153</v>
      </c>
      <c r="E11" s="278" t="s">
        <v>155</v>
      </c>
      <c r="F11" s="278"/>
      <c r="G11" s="278" t="s">
        <v>154</v>
      </c>
      <c r="H11" s="279"/>
      <c r="I11" s="280"/>
      <c r="J11" s="280"/>
      <c r="K11" s="280"/>
      <c r="L11" s="280"/>
      <c r="M11" s="280"/>
      <c r="N11" s="281"/>
      <c r="O11" s="282"/>
    </row>
    <row r="12" spans="1:19" ht="15.75" x14ac:dyDescent="0.25">
      <c r="D12" s="283">
        <v>1</v>
      </c>
      <c r="E12" s="189" t="s">
        <v>184</v>
      </c>
      <c r="F12" s="189"/>
      <c r="G12" s="189" t="s">
        <v>156</v>
      </c>
      <c r="H12" s="190"/>
      <c r="I12" s="13"/>
      <c r="J12" s="13"/>
      <c r="K12" s="13"/>
      <c r="L12" s="13"/>
      <c r="M12" s="13"/>
      <c r="N12" s="276"/>
      <c r="O12" s="284"/>
    </row>
    <row r="13" spans="1:19" ht="15.75" x14ac:dyDescent="0.25">
      <c r="D13" s="283">
        <v>2</v>
      </c>
      <c r="E13" s="189" t="s">
        <v>200</v>
      </c>
      <c r="F13" s="189"/>
      <c r="G13" s="189" t="s">
        <v>185</v>
      </c>
      <c r="H13" s="190"/>
      <c r="I13" s="13"/>
      <c r="J13" s="13"/>
      <c r="K13" s="13"/>
      <c r="L13" s="13"/>
      <c r="M13" s="13"/>
      <c r="N13" s="276"/>
      <c r="O13" s="284"/>
    </row>
    <row r="14" spans="1:19" ht="15.75" x14ac:dyDescent="0.25">
      <c r="D14" s="283">
        <v>3</v>
      </c>
      <c r="E14" s="189" t="s">
        <v>157</v>
      </c>
      <c r="F14" s="189"/>
      <c r="G14" s="189" t="s">
        <v>158</v>
      </c>
      <c r="H14" s="190"/>
      <c r="I14" s="13"/>
      <c r="J14" s="13"/>
      <c r="K14" s="13"/>
      <c r="L14" s="13"/>
      <c r="M14" s="13"/>
      <c r="N14" s="276"/>
      <c r="O14" s="284"/>
    </row>
    <row r="15" spans="1:19" ht="15.75" x14ac:dyDescent="0.25">
      <c r="D15" s="283">
        <v>4</v>
      </c>
      <c r="E15" s="189" t="s">
        <v>181</v>
      </c>
      <c r="F15" s="189"/>
      <c r="G15" s="189" t="s">
        <v>182</v>
      </c>
      <c r="H15" s="190"/>
      <c r="I15" s="13"/>
      <c r="J15" s="13"/>
      <c r="K15" s="13"/>
      <c r="L15" s="13"/>
      <c r="M15" s="13"/>
      <c r="N15" s="276"/>
      <c r="O15" s="284"/>
    </row>
    <row r="16" spans="1:19" ht="15.75" x14ac:dyDescent="0.25">
      <c r="D16" s="283">
        <v>5</v>
      </c>
      <c r="E16" s="189" t="s">
        <v>201</v>
      </c>
      <c r="F16" s="189"/>
      <c r="G16" s="189" t="s">
        <v>187</v>
      </c>
      <c r="H16" s="190"/>
      <c r="I16" s="13"/>
      <c r="J16" s="13"/>
      <c r="K16" s="13"/>
      <c r="L16" s="13"/>
      <c r="M16" s="13"/>
      <c r="N16" s="276"/>
      <c r="O16" s="284"/>
    </row>
    <row r="17" spans="3:15" ht="16.5" thickBot="1" x14ac:dyDescent="0.3">
      <c r="D17" s="285">
        <v>6</v>
      </c>
      <c r="E17" s="286" t="s">
        <v>124</v>
      </c>
      <c r="F17" s="286"/>
      <c r="G17" s="286" t="s">
        <v>186</v>
      </c>
      <c r="H17" s="287"/>
      <c r="I17" s="288"/>
      <c r="J17" s="288"/>
      <c r="K17" s="288"/>
      <c r="L17" s="288"/>
      <c r="M17" s="288"/>
      <c r="N17" s="289"/>
      <c r="O17" s="290"/>
    </row>
    <row r="22" spans="3:15" ht="61.5" customHeight="1" x14ac:dyDescent="0.2">
      <c r="C22" s="315" t="s">
        <v>188</v>
      </c>
      <c r="D22" s="315"/>
      <c r="E22" s="315"/>
      <c r="F22" s="316"/>
      <c r="G22" s="316"/>
      <c r="H22" s="316"/>
      <c r="I22" s="316"/>
      <c r="J22" s="316"/>
      <c r="K22" s="316"/>
      <c r="L22" s="316"/>
      <c r="M22" s="316"/>
      <c r="N22" s="316"/>
      <c r="O22" s="316"/>
    </row>
  </sheetData>
  <sheetProtection password="CCE8" sheet="1" objects="1" scenarios="1"/>
  <mergeCells count="7">
    <mergeCell ref="C22:O22"/>
    <mergeCell ref="C4:R4"/>
    <mergeCell ref="C5:O5"/>
    <mergeCell ref="C7:O7"/>
    <mergeCell ref="C9:R9"/>
    <mergeCell ref="C6:O6"/>
    <mergeCell ref="C8:O8"/>
  </mergeCells>
  <pageMargins left="0.70866141732283472" right="0.70866141732283472" top="0.74803149606299213" bottom="0.74803149606299213" header="0.31496062992125984" footer="0.31496062992125984"/>
  <pageSetup paperSize="9" scale="2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66"/>
  <sheetViews>
    <sheetView tabSelected="1" topLeftCell="A101" zoomScaleNormal="100" workbookViewId="0">
      <selection activeCell="G80" sqref="G80"/>
    </sheetView>
  </sheetViews>
  <sheetFormatPr defaultRowHeight="12.75" x14ac:dyDescent="0.2"/>
  <cols>
    <col min="1" max="1" width="1.5703125" customWidth="1"/>
    <col min="2" max="2" width="0.85546875" customWidth="1"/>
    <col min="3" max="3" width="15.5703125" customWidth="1"/>
    <col min="4" max="4" width="39.5703125" customWidth="1"/>
    <col min="5" max="5" width="54.7109375" customWidth="1"/>
    <col min="6" max="6" width="13.7109375" hidden="1" customWidth="1"/>
    <col min="7" max="7" width="13.5703125" customWidth="1"/>
    <col min="8" max="8" width="11" customWidth="1"/>
    <col min="9" max="9" width="16.7109375" hidden="1" customWidth="1"/>
    <col min="10" max="10" width="10.140625" hidden="1" customWidth="1"/>
    <col min="11" max="11" width="15.7109375" customWidth="1"/>
    <col min="12" max="12" width="3.85546875" hidden="1" customWidth="1"/>
    <col min="13" max="13" width="15.7109375" customWidth="1"/>
    <col min="14" max="14" width="19.85546875" hidden="1" customWidth="1"/>
    <col min="15" max="15" width="15.42578125" customWidth="1"/>
    <col min="16" max="16" width="2.28515625" customWidth="1"/>
    <col min="17" max="17" width="9.140625" hidden="1" customWidth="1"/>
    <col min="18" max="18" width="40.7109375" customWidth="1"/>
    <col min="19" max="19" width="40.7109375" hidden="1" customWidth="1"/>
    <col min="20" max="20" width="40.7109375" customWidth="1"/>
    <col min="21" max="21" width="40.7109375" hidden="1" customWidth="1"/>
    <col min="22" max="22" width="40.7109375" customWidth="1"/>
    <col min="23" max="23" width="40.7109375" hidden="1" customWidth="1"/>
    <col min="24" max="24" width="40.7109375" customWidth="1"/>
  </cols>
  <sheetData>
    <row r="2" spans="2:24" ht="59.25" customHeight="1" x14ac:dyDescent="0.4">
      <c r="C2" s="107" t="s">
        <v>39</v>
      </c>
      <c r="H2" s="315" t="s">
        <v>75</v>
      </c>
      <c r="I2" s="315"/>
      <c r="J2" s="315"/>
      <c r="K2" s="315"/>
      <c r="L2" s="315"/>
      <c r="M2" s="315"/>
      <c r="N2" s="315"/>
      <c r="O2" s="315"/>
      <c r="P2" s="315"/>
      <c r="Q2" s="315"/>
      <c r="R2" s="315"/>
      <c r="S2" s="316"/>
      <c r="T2" s="316"/>
    </row>
    <row r="3" spans="2:24" ht="15" customHeight="1" x14ac:dyDescent="0.2">
      <c r="C3" s="90"/>
      <c r="D3" s="89"/>
    </row>
    <row r="4" spans="2:24" s="192" customFormat="1" ht="39.950000000000003" customHeight="1" x14ac:dyDescent="0.2">
      <c r="C4" s="325" t="s">
        <v>202</v>
      </c>
      <c r="D4" s="325"/>
      <c r="E4" s="325"/>
      <c r="F4" s="325"/>
      <c r="G4" s="325"/>
      <c r="H4" s="325"/>
      <c r="I4" s="325"/>
      <c r="J4" s="325"/>
      <c r="K4" s="325"/>
      <c r="L4" s="325"/>
      <c r="M4" s="325"/>
      <c r="N4" s="325"/>
      <c r="O4" s="325"/>
      <c r="P4" s="193"/>
      <c r="Q4" s="193"/>
      <c r="R4" s="193"/>
      <c r="S4" s="193"/>
    </row>
    <row r="5" spans="2:24" s="192" customFormat="1" ht="39.950000000000003" customHeight="1" x14ac:dyDescent="0.2">
      <c r="C5" s="194" t="s">
        <v>198</v>
      </c>
      <c r="D5" s="274"/>
      <c r="E5" s="274"/>
      <c r="F5" s="274"/>
      <c r="G5" s="274"/>
      <c r="H5" s="274"/>
      <c r="I5" s="274"/>
      <c r="J5" s="274"/>
      <c r="K5" s="274"/>
      <c r="L5" s="274"/>
      <c r="M5" s="274"/>
      <c r="N5" s="274"/>
      <c r="O5" s="274"/>
      <c r="P5" s="271"/>
      <c r="Q5" s="271"/>
      <c r="R5" s="271"/>
      <c r="S5" s="271"/>
    </row>
    <row r="6" spans="2:24" s="192" customFormat="1" ht="39.950000000000003" customHeight="1" x14ac:dyDescent="0.2">
      <c r="C6" s="317" t="s">
        <v>203</v>
      </c>
      <c r="D6" s="318"/>
      <c r="E6" s="318"/>
      <c r="F6" s="318"/>
      <c r="G6" s="318"/>
      <c r="H6" s="318"/>
      <c r="I6" s="318"/>
      <c r="J6" s="318"/>
      <c r="K6" s="318"/>
      <c r="L6" s="318"/>
      <c r="M6" s="318"/>
      <c r="N6" s="318"/>
      <c r="O6" s="318"/>
      <c r="P6" s="318"/>
      <c r="Q6" s="318"/>
      <c r="R6" s="318"/>
      <c r="S6" s="193"/>
    </row>
    <row r="7" spans="2:24" s="192" customFormat="1" ht="39.950000000000003" customHeight="1" x14ac:dyDescent="0.2">
      <c r="C7" s="317" t="s">
        <v>204</v>
      </c>
      <c r="D7" s="318"/>
      <c r="E7" s="318"/>
      <c r="F7" s="318"/>
      <c r="G7" s="318"/>
      <c r="H7" s="318"/>
      <c r="I7" s="318"/>
      <c r="J7" s="318"/>
      <c r="K7" s="318"/>
      <c r="L7" s="318"/>
      <c r="M7" s="318"/>
      <c r="N7" s="318"/>
      <c r="O7" s="318"/>
      <c r="P7" s="318"/>
      <c r="Q7" s="318"/>
      <c r="R7" s="318"/>
      <c r="S7" s="271"/>
    </row>
    <row r="8" spans="2:24" s="192" customFormat="1" ht="39.950000000000003" customHeight="1" thickBot="1" x14ac:dyDescent="0.25">
      <c r="C8" s="317" t="s">
        <v>205</v>
      </c>
      <c r="D8" s="318"/>
      <c r="E8" s="318"/>
      <c r="F8" s="318"/>
      <c r="G8" s="318"/>
      <c r="H8" s="318"/>
      <c r="I8" s="318"/>
      <c r="J8" s="318"/>
      <c r="K8" s="318"/>
      <c r="L8" s="318"/>
      <c r="M8" s="318"/>
      <c r="N8" s="318"/>
      <c r="O8" s="318"/>
      <c r="P8" s="318"/>
      <c r="Q8" s="318"/>
      <c r="R8" s="318"/>
      <c r="S8" s="271"/>
    </row>
    <row r="9" spans="2:24" ht="19.5" thickBot="1" x14ac:dyDescent="0.35">
      <c r="C9" s="147"/>
      <c r="D9" s="11" t="s">
        <v>40</v>
      </c>
      <c r="E9" s="311" t="s">
        <v>208</v>
      </c>
    </row>
    <row r="10" spans="2:24" ht="16.5" thickBot="1" x14ac:dyDescent="0.3">
      <c r="C10" s="148"/>
      <c r="D10" s="11"/>
    </row>
    <row r="11" spans="2:24" ht="19.5" thickBot="1" x14ac:dyDescent="0.35">
      <c r="C11" s="149"/>
      <c r="D11" s="11" t="s">
        <v>102</v>
      </c>
      <c r="E11" s="311" t="s">
        <v>199</v>
      </c>
    </row>
    <row r="12" spans="2:24" ht="12" customHeight="1" x14ac:dyDescent="0.2">
      <c r="C12" s="91"/>
      <c r="D12" s="92"/>
      <c r="E12" s="92"/>
      <c r="F12" s="92"/>
      <c r="G12" s="92"/>
      <c r="H12" s="21"/>
      <c r="I12" s="21"/>
      <c r="J12" s="21"/>
    </row>
    <row r="13" spans="2:24" ht="13.5" thickBot="1" x14ac:dyDescent="0.25">
      <c r="C13" s="8"/>
    </row>
    <row r="14" spans="2:24" ht="13.5" thickTop="1" x14ac:dyDescent="0.2">
      <c r="B14" s="114"/>
      <c r="C14" s="115"/>
      <c r="D14" s="115"/>
      <c r="E14" s="115"/>
      <c r="F14" s="115"/>
      <c r="G14" s="115"/>
      <c r="H14" s="115"/>
      <c r="I14" s="116"/>
      <c r="J14" s="116"/>
      <c r="K14" s="115"/>
      <c r="L14" s="115"/>
      <c r="M14" s="115"/>
      <c r="N14" s="115"/>
      <c r="O14" s="115"/>
      <c r="P14" s="115"/>
      <c r="Q14" s="115"/>
      <c r="R14" s="115"/>
      <c r="S14" s="115"/>
      <c r="T14" s="115"/>
      <c r="U14" s="115"/>
      <c r="V14" s="115"/>
      <c r="W14" s="115"/>
      <c r="X14" s="117"/>
    </row>
    <row r="15" spans="2:24" ht="15.75" x14ac:dyDescent="0.25">
      <c r="B15" s="118"/>
      <c r="C15" s="99" t="s">
        <v>61</v>
      </c>
      <c r="D15" s="99" t="s">
        <v>111</v>
      </c>
      <c r="E15" s="13"/>
      <c r="F15" s="13"/>
      <c r="G15" s="13"/>
      <c r="H15" s="13"/>
      <c r="I15" s="13"/>
      <c r="J15" s="13"/>
      <c r="K15" s="13"/>
      <c r="L15" s="13"/>
      <c r="M15" s="13"/>
      <c r="N15" s="13"/>
      <c r="O15" s="13"/>
      <c r="P15" s="13"/>
      <c r="Q15" s="13"/>
      <c r="R15" s="13"/>
      <c r="S15" s="13"/>
      <c r="T15" s="13"/>
      <c r="U15" s="13"/>
      <c r="V15" s="13"/>
      <c r="W15" s="13"/>
      <c r="X15" s="119"/>
    </row>
    <row r="16" spans="2:24" ht="15.75" x14ac:dyDescent="0.25">
      <c r="B16" s="118"/>
      <c r="C16" s="99"/>
      <c r="D16" s="99"/>
      <c r="E16" s="13"/>
      <c r="F16" s="13"/>
      <c r="G16" s="13"/>
      <c r="H16" s="120"/>
      <c r="I16" s="120"/>
      <c r="J16" s="120"/>
      <c r="K16" s="29"/>
      <c r="L16" s="29"/>
      <c r="M16" s="13"/>
      <c r="N16" s="13"/>
      <c r="O16" s="13"/>
      <c r="P16" s="13"/>
      <c r="Q16" s="13"/>
      <c r="R16" s="13"/>
      <c r="S16" s="13"/>
      <c r="T16" s="13"/>
      <c r="U16" s="13"/>
      <c r="V16" s="13"/>
      <c r="W16" s="13"/>
      <c r="X16" s="119"/>
    </row>
    <row r="17" spans="2:24" ht="16.5" customHeight="1" x14ac:dyDescent="0.25">
      <c r="B17" s="118"/>
      <c r="C17" s="99" t="s">
        <v>97</v>
      </c>
      <c r="D17" s="99"/>
      <c r="E17" s="13"/>
      <c r="F17" s="13"/>
      <c r="G17" s="13"/>
      <c r="H17" s="120"/>
      <c r="I17" s="120"/>
      <c r="J17" s="120"/>
      <c r="K17" s="29"/>
      <c r="L17" s="29"/>
      <c r="M17" s="13"/>
      <c r="N17" s="13"/>
      <c r="O17" s="13"/>
      <c r="P17" s="13"/>
      <c r="Q17" s="13"/>
      <c r="R17" s="13"/>
      <c r="S17" s="13"/>
      <c r="T17" s="13"/>
      <c r="U17" s="13"/>
      <c r="V17" s="13"/>
      <c r="W17" s="13"/>
      <c r="X17" s="119"/>
    </row>
    <row r="18" spans="2:24" ht="15.75" x14ac:dyDescent="0.25">
      <c r="B18" s="118"/>
      <c r="C18" s="99"/>
      <c r="D18" s="99"/>
      <c r="E18" s="13"/>
      <c r="F18" s="13"/>
      <c r="G18" s="13"/>
      <c r="H18" s="120"/>
      <c r="I18" s="120"/>
      <c r="J18" s="120"/>
      <c r="K18" s="29"/>
      <c r="L18" s="29"/>
      <c r="M18" s="13"/>
      <c r="N18" s="13"/>
      <c r="O18" s="13"/>
      <c r="P18" s="13"/>
      <c r="Q18" s="13"/>
      <c r="R18" s="13"/>
      <c r="S18" s="13"/>
      <c r="T18" s="13"/>
      <c r="U18" s="13"/>
      <c r="V18" s="13"/>
      <c r="W18" s="13"/>
      <c r="X18" s="119"/>
    </row>
    <row r="19" spans="2:24" s="192" customFormat="1" ht="30" customHeight="1" x14ac:dyDescent="0.2">
      <c r="B19" s="195"/>
      <c r="C19" s="321" t="s">
        <v>148</v>
      </c>
      <c r="D19" s="322"/>
      <c r="E19" s="322"/>
      <c r="F19" s="196"/>
      <c r="G19" s="196"/>
      <c r="H19" s="197"/>
      <c r="I19" s="197"/>
      <c r="J19" s="197"/>
      <c r="K19" s="198"/>
      <c r="L19" s="198"/>
      <c r="M19" s="196"/>
      <c r="N19" s="196"/>
      <c r="O19" s="196"/>
      <c r="P19" s="196"/>
      <c r="Q19" s="196"/>
      <c r="R19" s="196"/>
      <c r="S19" s="196"/>
      <c r="T19" s="196"/>
      <c r="U19" s="196"/>
      <c r="V19" s="196"/>
      <c r="W19" s="196"/>
      <c r="X19" s="199"/>
    </row>
    <row r="20" spans="2:24" s="192" customFormat="1" ht="30" customHeight="1" x14ac:dyDescent="0.2">
      <c r="B20" s="195"/>
      <c r="D20" s="324" t="s">
        <v>129</v>
      </c>
      <c r="E20" s="318"/>
      <c r="F20" s="318"/>
      <c r="G20" s="318"/>
      <c r="H20" s="318"/>
      <c r="I20" s="318"/>
      <c r="J20" s="318"/>
      <c r="K20" s="318"/>
      <c r="L20" s="318"/>
      <c r="M20" s="318"/>
      <c r="N20" s="196"/>
      <c r="O20" s="196"/>
      <c r="P20" s="196"/>
      <c r="Q20" s="196"/>
      <c r="R20" s="198"/>
      <c r="S20" s="198"/>
      <c r="T20" s="196"/>
      <c r="U20" s="196"/>
      <c r="V20" s="196"/>
      <c r="W20" s="196"/>
      <c r="X20" s="199"/>
    </row>
    <row r="21" spans="2:24" s="192" customFormat="1" ht="30" customHeight="1" x14ac:dyDescent="0.2">
      <c r="B21" s="195"/>
      <c r="D21" s="324" t="s">
        <v>130</v>
      </c>
      <c r="E21" s="318"/>
      <c r="F21" s="318"/>
      <c r="G21" s="318"/>
      <c r="H21" s="318"/>
      <c r="I21" s="318"/>
      <c r="J21" s="318"/>
      <c r="K21" s="318"/>
      <c r="L21" s="318"/>
      <c r="M21" s="318"/>
      <c r="N21" s="196"/>
      <c r="O21" s="196"/>
      <c r="P21" s="196"/>
      <c r="Q21" s="196"/>
      <c r="R21" s="198"/>
      <c r="S21" s="198"/>
      <c r="T21" s="196"/>
      <c r="U21" s="196"/>
      <c r="V21" s="196"/>
      <c r="W21" s="196"/>
      <c r="X21" s="199"/>
    </row>
    <row r="22" spans="2:24" s="192" customFormat="1" ht="30" customHeight="1" x14ac:dyDescent="0.2">
      <c r="B22" s="195"/>
      <c r="C22" s="321" t="s">
        <v>162</v>
      </c>
      <c r="D22" s="318"/>
      <c r="E22" s="318"/>
      <c r="F22" s="318"/>
      <c r="G22" s="318"/>
      <c r="H22" s="318"/>
      <c r="I22" s="318"/>
      <c r="J22" s="318"/>
      <c r="K22" s="318"/>
      <c r="L22" s="318"/>
      <c r="M22" s="318"/>
      <c r="N22" s="196"/>
      <c r="O22" s="196"/>
      <c r="P22" s="196"/>
      <c r="Q22" s="196"/>
      <c r="R22" s="198"/>
      <c r="S22" s="198"/>
      <c r="T22" s="196"/>
      <c r="U22" s="196"/>
      <c r="V22" s="196"/>
      <c r="W22" s="196"/>
      <c r="X22" s="199"/>
    </row>
    <row r="23" spans="2:24" ht="25.5" customHeight="1" x14ac:dyDescent="0.2">
      <c r="B23" s="118"/>
      <c r="C23" s="146"/>
      <c r="D23" s="17"/>
      <c r="E23" s="17"/>
      <c r="F23" s="17"/>
      <c r="G23" s="17"/>
      <c r="H23" s="13"/>
      <c r="I23" s="13"/>
      <c r="J23" s="13"/>
      <c r="K23" s="328" t="s">
        <v>56</v>
      </c>
      <c r="L23" s="345"/>
      <c r="M23" s="345"/>
      <c r="N23" s="345"/>
      <c r="O23" s="345"/>
      <c r="P23" s="13"/>
      <c r="Q23" s="13"/>
      <c r="R23" s="122" t="s">
        <v>72</v>
      </c>
      <c r="S23" s="29"/>
      <c r="T23" s="122"/>
      <c r="U23" s="13"/>
      <c r="V23" s="13"/>
      <c r="W23" s="13"/>
      <c r="X23" s="119"/>
    </row>
    <row r="24" spans="2:24" ht="26.25" customHeight="1" thickBot="1" x14ac:dyDescent="0.25">
      <c r="B24" s="118"/>
      <c r="C24" s="121"/>
      <c r="D24" s="17"/>
      <c r="E24" s="123" t="s">
        <v>131</v>
      </c>
      <c r="F24" s="17"/>
      <c r="G24" s="17"/>
      <c r="H24" s="120" t="s">
        <v>41</v>
      </c>
      <c r="I24" s="13"/>
      <c r="J24" s="13"/>
      <c r="K24" s="191" t="s">
        <v>17</v>
      </c>
      <c r="L24" s="191"/>
      <c r="M24" s="188" t="s">
        <v>15</v>
      </c>
      <c r="N24" s="188"/>
      <c r="O24" s="188" t="s">
        <v>16</v>
      </c>
      <c r="P24" s="13"/>
      <c r="Q24" s="13"/>
      <c r="R24" s="126">
        <v>1</v>
      </c>
      <c r="S24" s="127"/>
      <c r="T24" s="126">
        <v>2</v>
      </c>
      <c r="U24" s="127"/>
      <c r="V24" s="127"/>
      <c r="W24" s="127"/>
      <c r="X24" s="128"/>
    </row>
    <row r="25" spans="2:24" ht="129.75" customHeight="1" thickBot="1" x14ac:dyDescent="0.25">
      <c r="B25" s="118"/>
      <c r="C25" s="13"/>
      <c r="D25" s="129" t="s">
        <v>160</v>
      </c>
      <c r="E25" s="409" t="s">
        <v>76</v>
      </c>
      <c r="F25" s="37">
        <f>VLOOKUP($E25,'5. Land Use Hazard'!$C$10:$J$29,2,FALSE)</f>
        <v>0</v>
      </c>
      <c r="G25" s="37" t="str">
        <f>IF(F25=0,"",F25)</f>
        <v/>
      </c>
      <c r="H25" s="13" t="str">
        <f>IF(I25=0,"",I25)</f>
        <v>Very low</v>
      </c>
      <c r="I25" s="13" t="str">
        <f>VLOOKUP($E25,'5. Land Use Hazard'!$C$10:$J$29,3,FALSE)</f>
        <v>Very low</v>
      </c>
      <c r="J25" s="13">
        <f>VLOOKUP($E25,'5. Land Use Hazard'!$C$10:$J$29,4,FALSE)</f>
        <v>0.2</v>
      </c>
      <c r="K25" s="13">
        <f>IF(J25=0,"",J25)</f>
        <v>0.2</v>
      </c>
      <c r="L25" s="13">
        <f>VLOOKUP($E25,'5. Land Use Hazard'!$C$10:$J$29,5,FALSE)</f>
        <v>0.2</v>
      </c>
      <c r="M25" s="13">
        <f>IF(L25=0,"",L25)</f>
        <v>0.2</v>
      </c>
      <c r="N25" s="13">
        <f>VLOOKUP($E25,'5. Land Use Hazard'!$C$10:$J$29,6,FALSE)</f>
        <v>0.05</v>
      </c>
      <c r="O25" s="13">
        <f>IF(N25=0,"",N25)</f>
        <v>0.05</v>
      </c>
      <c r="P25" s="13"/>
      <c r="Q25" s="130">
        <f>VLOOKUP($E25,'5. Land Use Hazard'!$C$10:$K$29,8,FALSE)</f>
        <v>0</v>
      </c>
      <c r="R25" s="131" t="str">
        <f>IF(Q25=0,"",Q25)</f>
        <v/>
      </c>
      <c r="S25" s="130">
        <f>VLOOKUP($E25,'5. Land Use Hazard'!$C$10:$K$29,9,FALSE)</f>
        <v>0</v>
      </c>
      <c r="T25" s="131" t="str">
        <f>IF(S25=0,"",S25)</f>
        <v/>
      </c>
      <c r="U25" s="13"/>
      <c r="V25" s="13"/>
      <c r="W25" s="13"/>
      <c r="X25" s="119"/>
    </row>
    <row r="26" spans="2:24" ht="48.75" customHeight="1" thickBot="1" x14ac:dyDescent="0.25">
      <c r="B26" s="118"/>
      <c r="C26" s="13"/>
      <c r="D26" s="323" t="s">
        <v>159</v>
      </c>
      <c r="E26" s="13"/>
      <c r="F26" s="132"/>
      <c r="G26" s="37"/>
      <c r="H26" s="13"/>
      <c r="I26" s="13"/>
      <c r="J26" s="13"/>
      <c r="K26" s="13"/>
      <c r="L26" s="13"/>
      <c r="M26" s="13"/>
      <c r="N26" s="13"/>
      <c r="O26" s="13"/>
      <c r="P26" s="13"/>
      <c r="Q26" s="13"/>
      <c r="R26" s="133"/>
      <c r="S26" s="130"/>
      <c r="T26" s="13"/>
      <c r="U26" s="13"/>
      <c r="V26" s="13"/>
      <c r="W26" s="13"/>
      <c r="X26" s="119"/>
    </row>
    <row r="27" spans="2:24" ht="18.75" customHeight="1" thickBot="1" x14ac:dyDescent="0.25">
      <c r="B27" s="118"/>
      <c r="C27" s="13"/>
      <c r="D27" s="323"/>
      <c r="E27" s="150"/>
      <c r="F27" s="13"/>
      <c r="G27" s="13"/>
      <c r="H27" s="13"/>
      <c r="I27" s="13"/>
      <c r="J27" s="13"/>
      <c r="K27" s="150"/>
      <c r="L27" s="150"/>
      <c r="M27" s="150"/>
      <c r="N27" s="150"/>
      <c r="O27" s="150"/>
      <c r="P27" s="13"/>
      <c r="Q27" s="13"/>
      <c r="R27" s="13"/>
      <c r="S27" s="13"/>
      <c r="T27" s="13"/>
      <c r="U27" s="13"/>
      <c r="V27" s="13"/>
      <c r="W27" s="13"/>
      <c r="X27" s="119"/>
    </row>
    <row r="28" spans="2:24" ht="13.5" thickBot="1" x14ac:dyDescent="0.25">
      <c r="B28" s="118"/>
      <c r="C28" s="13"/>
      <c r="D28" s="13"/>
      <c r="E28" s="13"/>
      <c r="F28" s="13"/>
      <c r="G28" s="13"/>
      <c r="H28" s="13"/>
      <c r="I28" s="13"/>
      <c r="J28" s="13"/>
      <c r="K28" s="134"/>
      <c r="L28" s="134"/>
      <c r="M28" s="134"/>
      <c r="N28" s="134"/>
      <c r="O28" s="134"/>
      <c r="P28" s="13"/>
      <c r="Q28" s="13"/>
      <c r="R28" s="13"/>
      <c r="S28" s="13"/>
      <c r="T28" s="13"/>
      <c r="U28" s="13"/>
      <c r="V28" s="13"/>
      <c r="W28" s="13"/>
      <c r="X28" s="119"/>
    </row>
    <row r="29" spans="2:24" ht="16.5" thickBot="1" x14ac:dyDescent="0.3">
      <c r="B29" s="118"/>
      <c r="C29" s="13"/>
      <c r="D29" s="13"/>
      <c r="E29" s="109" t="s">
        <v>64</v>
      </c>
      <c r="F29" s="10"/>
      <c r="G29" s="10"/>
      <c r="H29" s="110" t="str">
        <f>IF(H25=0,H27,H25)</f>
        <v>Very low</v>
      </c>
      <c r="I29" s="110"/>
      <c r="J29" s="110"/>
      <c r="K29" s="110">
        <f>IF(J25=0,K27,J25)</f>
        <v>0.2</v>
      </c>
      <c r="L29" s="110"/>
      <c r="M29" s="110">
        <f>IF(L25=0,M27,L25)</f>
        <v>0.2</v>
      </c>
      <c r="N29" s="110"/>
      <c r="O29" s="111">
        <f>IF(N25=0,O27,N25)</f>
        <v>0.05</v>
      </c>
      <c r="P29" s="13"/>
      <c r="Q29" s="13"/>
      <c r="R29" s="13"/>
      <c r="S29" s="13"/>
      <c r="T29" s="13"/>
      <c r="U29" s="13"/>
      <c r="V29" s="13"/>
      <c r="W29" s="13"/>
      <c r="X29" s="119"/>
    </row>
    <row r="30" spans="2:24" ht="16.5" thickBot="1" x14ac:dyDescent="0.3">
      <c r="B30" s="137"/>
      <c r="C30" s="138"/>
      <c r="D30" s="139"/>
      <c r="E30" s="140"/>
      <c r="F30" s="139"/>
      <c r="G30" s="141"/>
      <c r="H30" s="139"/>
      <c r="I30" s="139"/>
      <c r="J30" s="139"/>
      <c r="K30" s="142"/>
      <c r="L30" s="142"/>
      <c r="M30" s="142"/>
      <c r="N30" s="142"/>
      <c r="O30" s="142"/>
      <c r="P30" s="139"/>
      <c r="Q30" s="139"/>
      <c r="R30" s="139"/>
      <c r="S30" s="139"/>
      <c r="T30" s="139"/>
      <c r="U30" s="139"/>
      <c r="V30" s="139"/>
      <c r="W30" s="139"/>
      <c r="X30" s="143"/>
    </row>
    <row r="31" spans="2:24" ht="17.25" thickTop="1" thickBot="1" x14ac:dyDescent="0.3">
      <c r="C31" s="11"/>
      <c r="E31" s="112"/>
      <c r="G31" s="113"/>
      <c r="K31" s="9"/>
      <c r="L31" s="9"/>
      <c r="M31" s="9"/>
      <c r="N31" s="9"/>
      <c r="O31" s="9"/>
    </row>
    <row r="32" spans="2:24" ht="16.5" thickTop="1" x14ac:dyDescent="0.25">
      <c r="B32" s="114"/>
      <c r="C32" s="115"/>
      <c r="D32" s="153"/>
      <c r="E32" s="115"/>
      <c r="F32" s="115"/>
      <c r="G32" s="115"/>
      <c r="H32" s="115"/>
      <c r="I32" s="115"/>
      <c r="J32" s="115"/>
      <c r="K32" s="154"/>
      <c r="L32" s="154"/>
      <c r="M32" s="154"/>
      <c r="N32" s="154"/>
      <c r="O32" s="154"/>
      <c r="P32" s="115"/>
      <c r="Q32" s="115"/>
      <c r="R32" s="115"/>
      <c r="S32" s="115"/>
      <c r="T32" s="115"/>
      <c r="U32" s="115"/>
      <c r="V32" s="115"/>
      <c r="W32" s="115"/>
      <c r="X32" s="117"/>
    </row>
    <row r="33" spans="2:36" ht="16.5" customHeight="1" x14ac:dyDescent="0.25">
      <c r="B33" s="118"/>
      <c r="C33" s="99" t="s">
        <v>81</v>
      </c>
      <c r="D33" s="99" t="s">
        <v>103</v>
      </c>
      <c r="E33" s="13"/>
      <c r="F33" s="13"/>
      <c r="G33" s="13"/>
      <c r="H33" s="13"/>
      <c r="I33" s="13"/>
      <c r="J33" s="13"/>
      <c r="K33" s="13"/>
      <c r="L33" s="13"/>
      <c r="M33" s="13"/>
      <c r="N33" s="13"/>
      <c r="O33" s="13"/>
      <c r="P33" s="13"/>
      <c r="Q33" s="13"/>
      <c r="R33" s="13"/>
      <c r="S33" s="13"/>
      <c r="T33" s="13"/>
      <c r="U33" s="13"/>
      <c r="V33" s="13"/>
      <c r="W33" s="13"/>
      <c r="X33" s="119"/>
    </row>
    <row r="34" spans="2:36" ht="15.75" x14ac:dyDescent="0.25">
      <c r="B34" s="118"/>
      <c r="C34" s="99"/>
      <c r="D34" s="99"/>
      <c r="E34" s="13"/>
      <c r="F34" s="13"/>
      <c r="G34" s="13"/>
      <c r="H34" s="13"/>
      <c r="I34" s="13"/>
      <c r="J34" s="13"/>
      <c r="K34" s="13"/>
      <c r="L34" s="13"/>
      <c r="M34" s="13"/>
      <c r="N34" s="13"/>
      <c r="O34" s="13"/>
      <c r="P34" s="13"/>
      <c r="Q34" s="13"/>
      <c r="R34" s="13"/>
      <c r="S34" s="13"/>
      <c r="T34" s="13"/>
      <c r="U34" s="13"/>
      <c r="V34" s="13"/>
      <c r="W34" s="13"/>
      <c r="X34" s="119"/>
    </row>
    <row r="35" spans="2:36" ht="36" customHeight="1" x14ac:dyDescent="0.25">
      <c r="B35" s="118"/>
      <c r="C35" s="339" t="s">
        <v>173</v>
      </c>
      <c r="D35" s="316"/>
      <c r="E35" s="316"/>
      <c r="F35" s="316"/>
      <c r="G35" s="316"/>
      <c r="H35" s="316"/>
      <c r="I35" s="316"/>
      <c r="J35" s="316"/>
      <c r="K35" s="316"/>
      <c r="L35" s="316"/>
      <c r="M35" s="316"/>
      <c r="N35" s="186"/>
      <c r="O35" s="186"/>
      <c r="P35" s="13"/>
      <c r="Q35" s="13"/>
      <c r="R35" s="13"/>
      <c r="S35" s="13"/>
      <c r="T35" s="13"/>
      <c r="U35" s="13"/>
      <c r="V35" s="13"/>
      <c r="W35" s="13"/>
      <c r="X35" s="119"/>
    </row>
    <row r="36" spans="2:36" ht="34.5" customHeight="1" x14ac:dyDescent="0.25">
      <c r="B36" s="118"/>
      <c r="C36" s="339" t="s">
        <v>161</v>
      </c>
      <c r="D36" s="316"/>
      <c r="E36" s="316"/>
      <c r="F36" s="316"/>
      <c r="G36" s="316"/>
      <c r="H36" s="316"/>
      <c r="I36" s="316"/>
      <c r="J36" s="316"/>
      <c r="K36" s="316"/>
      <c r="L36" s="316"/>
      <c r="M36" s="316"/>
      <c r="N36" s="185"/>
      <c r="O36" s="185"/>
      <c r="P36" s="13"/>
      <c r="Q36" s="13"/>
      <c r="R36" s="13"/>
      <c r="S36" s="13"/>
      <c r="T36" s="13"/>
      <c r="U36" s="13"/>
      <c r="V36" s="13"/>
      <c r="W36" s="13"/>
      <c r="X36" s="119"/>
    </row>
    <row r="37" spans="2:36" ht="15.75" x14ac:dyDescent="0.25">
      <c r="B37" s="118"/>
      <c r="C37" s="99"/>
      <c r="D37" s="99"/>
      <c r="E37" s="13"/>
      <c r="F37" s="13"/>
      <c r="G37" s="13"/>
      <c r="H37" s="13"/>
      <c r="I37" s="13"/>
      <c r="J37" s="13"/>
      <c r="K37" s="13"/>
      <c r="L37" s="13"/>
      <c r="M37" s="13"/>
      <c r="N37" s="13"/>
      <c r="O37" s="13"/>
      <c r="P37" s="13"/>
      <c r="Q37" s="13"/>
      <c r="R37" s="13"/>
      <c r="S37" s="13"/>
      <c r="T37" s="13"/>
      <c r="U37" s="13"/>
      <c r="V37" s="13"/>
      <c r="W37" s="13"/>
      <c r="X37" s="119"/>
    </row>
    <row r="38" spans="2:36" ht="45" customHeight="1" x14ac:dyDescent="0.2">
      <c r="B38" s="118"/>
      <c r="C38" s="321" t="s">
        <v>106</v>
      </c>
      <c r="D38" s="318"/>
      <c r="E38" s="318"/>
      <c r="F38" s="318"/>
      <c r="G38" s="318"/>
      <c r="H38" s="318"/>
      <c r="I38" s="318"/>
      <c r="J38" s="318"/>
      <c r="K38" s="318"/>
      <c r="L38" s="318"/>
      <c r="M38" s="318"/>
      <c r="N38" s="185"/>
      <c r="O38" s="185"/>
      <c r="P38" s="13"/>
      <c r="Q38" s="13"/>
      <c r="R38" s="13"/>
      <c r="S38" s="13"/>
      <c r="T38" s="13"/>
      <c r="U38" s="13"/>
      <c r="V38" s="13"/>
      <c r="W38" s="13"/>
      <c r="X38" s="119"/>
    </row>
    <row r="39" spans="2:36" ht="21.75" customHeight="1" x14ac:dyDescent="0.2">
      <c r="B39" s="118"/>
      <c r="C39" s="324" t="s">
        <v>135</v>
      </c>
      <c r="D39" s="318"/>
      <c r="E39" s="318"/>
      <c r="F39" s="318"/>
      <c r="G39" s="318"/>
      <c r="H39" s="318"/>
      <c r="I39" s="318"/>
      <c r="J39" s="318"/>
      <c r="K39" s="318"/>
      <c r="L39" s="318"/>
      <c r="M39" s="318"/>
      <c r="N39" s="13"/>
      <c r="O39" s="13"/>
      <c r="P39" s="13"/>
      <c r="Q39" s="13"/>
      <c r="R39" s="13"/>
      <c r="S39" s="13"/>
      <c r="T39" s="13"/>
      <c r="U39" s="13"/>
      <c r="V39" s="13"/>
      <c r="W39" s="13"/>
      <c r="X39" s="119"/>
    </row>
    <row r="40" spans="2:36" ht="36" customHeight="1" x14ac:dyDescent="0.2">
      <c r="B40" s="118"/>
      <c r="C40" s="324" t="s">
        <v>166</v>
      </c>
      <c r="D40" s="318"/>
      <c r="E40" s="318"/>
      <c r="F40" s="318"/>
      <c r="G40" s="318"/>
      <c r="H40" s="318"/>
      <c r="I40" s="318"/>
      <c r="J40" s="318"/>
      <c r="K40" s="318"/>
      <c r="L40" s="318"/>
      <c r="M40" s="318"/>
      <c r="N40" s="187"/>
      <c r="O40" s="187"/>
      <c r="P40" s="13"/>
      <c r="Q40" s="13"/>
      <c r="R40" s="13"/>
      <c r="S40" s="13"/>
      <c r="T40" s="13"/>
      <c r="U40" s="13"/>
      <c r="V40" s="13"/>
      <c r="W40" s="13"/>
      <c r="X40" s="119"/>
    </row>
    <row r="41" spans="2:36" ht="40.5" customHeight="1" x14ac:dyDescent="0.2">
      <c r="B41" s="118"/>
      <c r="C41" s="13"/>
      <c r="D41" s="13"/>
      <c r="E41" s="13"/>
      <c r="F41" s="37"/>
      <c r="G41" s="37"/>
      <c r="H41" s="13"/>
      <c r="I41" s="13"/>
      <c r="J41" s="13"/>
      <c r="K41" s="328" t="s">
        <v>62</v>
      </c>
      <c r="L41" s="328"/>
      <c r="M41" s="329"/>
      <c r="N41" s="329"/>
      <c r="O41" s="329"/>
      <c r="P41" s="13"/>
      <c r="Q41" s="13"/>
      <c r="R41" s="122" t="s">
        <v>72</v>
      </c>
      <c r="S41" s="122"/>
      <c r="T41" s="102"/>
      <c r="U41" s="102"/>
      <c r="V41" s="102"/>
      <c r="W41" s="13"/>
      <c r="X41" s="119"/>
    </row>
    <row r="42" spans="2:36" ht="27" customHeight="1" thickBot="1" x14ac:dyDescent="0.25">
      <c r="B42" s="118"/>
      <c r="C42" s="132"/>
      <c r="D42" s="13"/>
      <c r="E42" s="29" t="s">
        <v>136</v>
      </c>
      <c r="F42" s="13"/>
      <c r="G42" s="13"/>
      <c r="H42" s="13"/>
      <c r="I42" s="13"/>
      <c r="J42" s="13"/>
      <c r="K42" s="219" t="s">
        <v>17</v>
      </c>
      <c r="L42" s="219"/>
      <c r="M42" s="220" t="s">
        <v>15</v>
      </c>
      <c r="N42" s="220"/>
      <c r="O42" s="220" t="s">
        <v>16</v>
      </c>
      <c r="P42" s="13"/>
      <c r="Q42" s="13"/>
      <c r="R42" s="126">
        <v>1</v>
      </c>
      <c r="S42" s="126"/>
      <c r="T42" s="126">
        <v>2</v>
      </c>
      <c r="U42" s="126"/>
      <c r="V42" s="126">
        <v>3</v>
      </c>
      <c r="W42" s="127"/>
      <c r="X42" s="128"/>
    </row>
    <row r="43" spans="2:36" ht="148.5" customHeight="1" thickBot="1" x14ac:dyDescent="0.25">
      <c r="B43" s="118"/>
      <c r="C43" s="134"/>
      <c r="D43" s="129" t="s">
        <v>163</v>
      </c>
      <c r="E43" s="409" t="s">
        <v>30</v>
      </c>
      <c r="F43" s="37">
        <f>VLOOKUP(E43,'6. SuDS Pollution Mitigation'!C$19:K$28,9,FALSE)</f>
        <v>0</v>
      </c>
      <c r="G43" s="37" t="str">
        <f>IF(F43=0,"",F43)</f>
        <v/>
      </c>
      <c r="H43" s="13"/>
      <c r="I43" s="13"/>
      <c r="J43" s="13">
        <f>VLOOKUP($E43,'6. SuDS Pollution Mitigation'!$C$19:$I$28,2,FALSE)</f>
        <v>0.4</v>
      </c>
      <c r="K43" s="218">
        <f>IF(J43=0,"",J43)</f>
        <v>0.4</v>
      </c>
      <c r="L43" s="218">
        <f>VLOOKUP($E43,'6. SuDS Pollution Mitigation'!$C$19:$I$28,3,FALSE)</f>
        <v>0.4</v>
      </c>
      <c r="M43" s="218">
        <f>IF(L43=0,"",L43)</f>
        <v>0.4</v>
      </c>
      <c r="N43" s="218">
        <f>VLOOKUP($E43,'6. SuDS Pollution Mitigation'!$C$19:$I$28,4,FALSE)</f>
        <v>0.5</v>
      </c>
      <c r="O43" s="218">
        <f>IF(N43=0,"",N43)</f>
        <v>0.5</v>
      </c>
      <c r="P43" s="13"/>
      <c r="Q43" s="130" t="str">
        <f>VLOOKUP($E43,'6. SuDS Pollution Mitigation'!$C$19:$I$28,5,FALSE)</f>
        <v>SuDS components can only be assumed to deliver these indices if they follow design guidance with respect to hydraulics and treatment set out in the relevant technical component chapters of the SuDS Manual. See also checklists in Appendix B</v>
      </c>
      <c r="R43" s="131" t="str">
        <f t="shared" ref="R43" si="0">IF(Q43=0,"",Q43)</f>
        <v>SuDS components can only be assumed to deliver these indices if they follow design guidance with respect to hydraulics and treatment set out in the relevant technical component chapters of the SuDS Manual. See also checklists in Appendix B</v>
      </c>
      <c r="S43" s="130">
        <f>VLOOKUP($E43,'6. SuDS Pollution Mitigation'!$C$19:$I$28,6,FALSE)</f>
        <v>0</v>
      </c>
      <c r="T43" s="131" t="str">
        <f t="shared" ref="T43" si="1">IF(S43=0,"",S43)</f>
        <v/>
      </c>
      <c r="U43" s="130">
        <f>VLOOKUP($E43,'6. SuDS Pollution Mitigation'!$C$19:$I$28,7,FALSE)</f>
        <v>0</v>
      </c>
      <c r="V43" s="131" t="str">
        <f t="shared" ref="V43" si="2">IF(U43=0,"",U43)</f>
        <v/>
      </c>
      <c r="W43" s="13"/>
      <c r="X43" s="119"/>
    </row>
    <row r="44" spans="2:36" ht="147" customHeight="1" thickBot="1" x14ac:dyDescent="0.25">
      <c r="B44" s="118"/>
      <c r="C44" s="134"/>
      <c r="D44" s="129" t="s">
        <v>178</v>
      </c>
      <c r="E44" s="409" t="s">
        <v>32</v>
      </c>
      <c r="F44" s="37">
        <f>VLOOKUP(E44,'6. SuDS Pollution Mitigation'!C$19:K$28,9,FALSE)</f>
        <v>0</v>
      </c>
      <c r="G44" s="37" t="str">
        <f t="shared" ref="G44:G45" si="3">IF(F44=0,"",F44)</f>
        <v/>
      </c>
      <c r="H44" s="13"/>
      <c r="I44" s="13"/>
      <c r="J44" s="13">
        <f>VLOOKUP($E44,'6. SuDS Pollution Mitigation'!$C$19:$I$28,2,FALSE)</f>
        <v>0.5</v>
      </c>
      <c r="K44" s="218">
        <f>IF(J44=0,"",J44)</f>
        <v>0.5</v>
      </c>
      <c r="L44" s="218">
        <f>VLOOKUP($E44,'6. SuDS Pollution Mitigation'!$C$19:$I$28,3,FALSE)</f>
        <v>0.5</v>
      </c>
      <c r="M44" s="218">
        <f>IF(L44=0,"",L44)</f>
        <v>0.5</v>
      </c>
      <c r="N44" s="218">
        <f>VLOOKUP($E44,'6. SuDS Pollution Mitigation'!$C$19:$I$28,4,FALSE)</f>
        <v>0.6</v>
      </c>
      <c r="O44" s="218">
        <f>IF(N44=0,"",N44)</f>
        <v>0.6</v>
      </c>
      <c r="P44" s="13"/>
      <c r="Q44" s="130" t="str">
        <f>VLOOKUP($E44,'6. SuDS Pollution Mitigation'!$C$19:$I$28,5,FALSE)</f>
        <v>SuDS components can only be assumed to deliver these indices if they follow design guidance with respect to hydraulics and treatment set out in the relevant technical component chapters of the SuDS Manual. See also checklists in Appendix B</v>
      </c>
      <c r="R44" s="131" t="str">
        <f t="shared" ref="R44:R45" si="4">IF(Q44=0,"",Q44)</f>
        <v>SuDS components can only be assumed to deliver these indices if they follow design guidance with respect to hydraulics and treatment set out in the relevant technical component chapters of the SuDS Manual. See also checklists in Appendix B</v>
      </c>
      <c r="S44" s="130">
        <f>VLOOKUP($E44,'6. SuDS Pollution Mitigation'!$C$19:$I$28,6,FALSE)</f>
        <v>0</v>
      </c>
      <c r="T44" s="131" t="str">
        <f t="shared" ref="T44:T45" si="5">IF(S44=0,"",S44)</f>
        <v/>
      </c>
      <c r="U44" s="130">
        <f>VLOOKUP($E44,'6. SuDS Pollution Mitigation'!$C$19:$I$28,7,FALSE)</f>
        <v>0</v>
      </c>
      <c r="V44" s="131" t="str">
        <f t="shared" ref="V44:V45" si="6">IF(U44=0,"",U44)</f>
        <v/>
      </c>
      <c r="W44" s="13"/>
      <c r="X44" s="119"/>
    </row>
    <row r="45" spans="2:36" ht="152.25" customHeight="1" thickBot="1" x14ac:dyDescent="0.25">
      <c r="B45" s="118"/>
      <c r="C45" s="134"/>
      <c r="D45" s="129" t="s">
        <v>179</v>
      </c>
      <c r="E45" s="409" t="s">
        <v>51</v>
      </c>
      <c r="F45" s="37">
        <f>VLOOKUP(E45,'6. SuDS Pollution Mitigation'!C$19:K$28,9,FALSE)</f>
        <v>0</v>
      </c>
      <c r="G45" s="37" t="str">
        <f t="shared" si="3"/>
        <v/>
      </c>
      <c r="H45" s="13"/>
      <c r="I45" s="13"/>
      <c r="J45" s="13">
        <f>VLOOKUP($E45,'6. SuDS Pollution Mitigation'!$C$19:$I$28,2,FALSE)</f>
        <v>0</v>
      </c>
      <c r="K45" s="218" t="str">
        <f>IF(J45=0,"",J45)</f>
        <v/>
      </c>
      <c r="L45" s="218">
        <f>VLOOKUP($E45,'6. SuDS Pollution Mitigation'!$C$19:$I$28,3,FALSE)</f>
        <v>0</v>
      </c>
      <c r="M45" s="218" t="str">
        <f>IF(L45=0,"",L45)</f>
        <v/>
      </c>
      <c r="N45" s="218">
        <f>VLOOKUP($E45,'6. SuDS Pollution Mitigation'!$C$19:$I$28,4,FALSE)</f>
        <v>0</v>
      </c>
      <c r="O45" s="218" t="str">
        <f>IF(N45=0,"",N45)</f>
        <v/>
      </c>
      <c r="P45" s="13"/>
      <c r="Q45" s="130">
        <f>VLOOKUP($E45,'6. SuDS Pollution Mitigation'!$C$19:$I$28,5,FALSE)</f>
        <v>0</v>
      </c>
      <c r="R45" s="131" t="str">
        <f t="shared" si="4"/>
        <v/>
      </c>
      <c r="S45" s="130">
        <f>VLOOKUP($E45,'6. SuDS Pollution Mitigation'!$C$19:$I$28,6,FALSE)</f>
        <v>0</v>
      </c>
      <c r="T45" s="131" t="str">
        <f t="shared" si="5"/>
        <v/>
      </c>
      <c r="U45" s="130">
        <f>VLOOKUP($E45,'6. SuDS Pollution Mitigation'!$C$19:$I$28,7,FALSE)</f>
        <v>0</v>
      </c>
      <c r="V45" s="131" t="str">
        <f t="shared" si="6"/>
        <v/>
      </c>
      <c r="W45" s="13"/>
      <c r="X45" s="119"/>
    </row>
    <row r="46" spans="2:36" ht="27.75" customHeight="1" thickBot="1" x14ac:dyDescent="0.25">
      <c r="B46" s="118"/>
      <c r="C46" s="13"/>
      <c r="D46" s="13"/>
      <c r="E46" s="132"/>
      <c r="F46" s="132"/>
      <c r="G46" s="132"/>
      <c r="H46" s="13"/>
      <c r="I46" s="13"/>
      <c r="J46" s="134"/>
      <c r="K46" s="13"/>
      <c r="L46" s="134"/>
      <c r="M46" s="13"/>
      <c r="N46" s="134"/>
      <c r="O46" s="13"/>
      <c r="P46" s="134"/>
      <c r="Q46" s="134"/>
      <c r="R46" s="133"/>
      <c r="S46" s="133"/>
      <c r="T46" s="133"/>
      <c r="U46" s="133"/>
      <c r="V46" s="133"/>
      <c r="W46" s="133"/>
      <c r="X46" s="155"/>
      <c r="Y46" s="9"/>
      <c r="Z46" s="9"/>
      <c r="AA46" s="9"/>
      <c r="AB46" s="9"/>
      <c r="AC46" s="9"/>
      <c r="AD46" s="9"/>
      <c r="AE46" s="9"/>
      <c r="AF46" s="9"/>
      <c r="AG46" s="9"/>
      <c r="AH46" s="9"/>
      <c r="AI46" s="9"/>
      <c r="AJ46" s="9"/>
    </row>
    <row r="47" spans="2:36" ht="35.1" customHeight="1" thickBot="1" x14ac:dyDescent="0.25">
      <c r="B47" s="118"/>
      <c r="C47" s="13"/>
      <c r="D47" s="323" t="s">
        <v>165</v>
      </c>
      <c r="E47" s="150"/>
      <c r="F47" s="13" t="s">
        <v>137</v>
      </c>
      <c r="G47" s="37" t="str">
        <f>IF(G43="","",F47)</f>
        <v/>
      </c>
      <c r="H47" s="13"/>
      <c r="I47" s="13"/>
      <c r="J47" s="104"/>
      <c r="K47" s="221"/>
      <c r="L47" s="221">
        <v>0</v>
      </c>
      <c r="M47" s="221"/>
      <c r="N47" s="221">
        <v>0</v>
      </c>
      <c r="O47" s="221"/>
      <c r="P47" s="13"/>
      <c r="Q47" s="13"/>
      <c r="R47" s="13"/>
      <c r="S47" s="13"/>
      <c r="T47" s="13"/>
      <c r="U47" s="13"/>
      <c r="V47" s="13"/>
      <c r="W47" s="13"/>
      <c r="X47" s="119"/>
    </row>
    <row r="48" spans="2:36" ht="35.1" customHeight="1" thickBot="1" x14ac:dyDescent="0.25">
      <c r="B48" s="118"/>
      <c r="C48" s="13"/>
      <c r="D48" s="323"/>
      <c r="E48" s="150"/>
      <c r="F48" s="13" t="s">
        <v>138</v>
      </c>
      <c r="G48" s="37" t="str">
        <f t="shared" ref="G48:G49" si="7">IF(G44="","",F48)</f>
        <v/>
      </c>
      <c r="H48" s="13"/>
      <c r="I48" s="13"/>
      <c r="J48" s="13"/>
      <c r="K48" s="221"/>
      <c r="L48" s="221"/>
      <c r="M48" s="221"/>
      <c r="N48" s="221"/>
      <c r="O48" s="221"/>
      <c r="P48" s="13"/>
      <c r="Q48" s="13"/>
      <c r="R48" s="13"/>
      <c r="S48" s="13"/>
      <c r="T48" s="13"/>
      <c r="U48" s="13"/>
      <c r="V48" s="13"/>
      <c r="W48" s="13"/>
      <c r="X48" s="119"/>
    </row>
    <row r="49" spans="2:24" ht="35.1" customHeight="1" thickBot="1" x14ac:dyDescent="0.25">
      <c r="B49" s="118"/>
      <c r="C49" s="13"/>
      <c r="D49" s="323"/>
      <c r="E49" s="150"/>
      <c r="F49" s="13" t="s">
        <v>139</v>
      </c>
      <c r="G49" s="37" t="str">
        <f t="shared" si="7"/>
        <v/>
      </c>
      <c r="H49" s="13"/>
      <c r="I49" s="13"/>
      <c r="J49" s="13"/>
      <c r="K49" s="221"/>
      <c r="L49" s="221"/>
      <c r="M49" s="221"/>
      <c r="N49" s="221"/>
      <c r="O49" s="221"/>
      <c r="P49" s="13"/>
      <c r="Q49" s="13"/>
      <c r="R49" s="13"/>
      <c r="S49" s="13"/>
      <c r="T49" s="13"/>
      <c r="U49" s="13"/>
      <c r="V49" s="13"/>
      <c r="W49" s="13"/>
      <c r="X49" s="119"/>
    </row>
    <row r="50" spans="2:24" hidden="1" x14ac:dyDescent="0.2">
      <c r="B50" s="118"/>
      <c r="C50" s="13"/>
      <c r="D50" s="13"/>
      <c r="E50" s="13"/>
      <c r="F50" s="13"/>
      <c r="G50" s="13"/>
      <c r="H50" s="13"/>
      <c r="I50" s="13"/>
      <c r="J50" s="13"/>
      <c r="K50" s="104"/>
      <c r="L50" s="104"/>
      <c r="M50" s="104"/>
      <c r="N50" s="104"/>
      <c r="O50" s="104"/>
      <c r="P50" s="13"/>
      <c r="Q50" s="13"/>
      <c r="R50" s="13"/>
      <c r="S50" s="13"/>
      <c r="T50" s="13"/>
      <c r="U50" s="13"/>
      <c r="V50" s="13"/>
      <c r="W50" s="13"/>
      <c r="X50" s="119"/>
    </row>
    <row r="51" spans="2:24" hidden="1" x14ac:dyDescent="0.2">
      <c r="B51" s="118"/>
      <c r="C51" s="13"/>
      <c r="D51" s="13"/>
      <c r="E51" s="13"/>
      <c r="F51" s="13"/>
      <c r="G51" s="13"/>
      <c r="H51" s="13"/>
      <c r="I51" s="13"/>
      <c r="J51" s="13"/>
      <c r="K51" s="104"/>
      <c r="L51" s="104"/>
      <c r="M51" s="104"/>
      <c r="N51" s="104"/>
      <c r="O51" s="104"/>
      <c r="P51" s="13"/>
      <c r="Q51" s="13"/>
      <c r="R51" s="13"/>
      <c r="S51" s="13"/>
      <c r="T51" s="13"/>
      <c r="U51" s="13"/>
      <c r="V51" s="13"/>
      <c r="W51" s="13"/>
      <c r="X51" s="119"/>
    </row>
    <row r="52" spans="2:24" hidden="1" x14ac:dyDescent="0.2">
      <c r="B52" s="118"/>
      <c r="C52" s="13"/>
      <c r="D52" s="13"/>
      <c r="E52" s="13"/>
      <c r="F52" s="13"/>
      <c r="G52" s="13"/>
      <c r="H52" s="13"/>
      <c r="I52" s="13"/>
      <c r="J52" s="13"/>
      <c r="K52" s="104"/>
      <c r="L52" s="104"/>
      <c r="M52" s="104"/>
      <c r="N52" s="104"/>
      <c r="O52" s="104"/>
      <c r="P52" s="13"/>
      <c r="Q52" s="13"/>
      <c r="R52" s="13"/>
      <c r="S52" s="13"/>
      <c r="T52" s="13"/>
      <c r="U52" s="13"/>
      <c r="V52" s="13"/>
      <c r="W52" s="13"/>
      <c r="X52" s="119"/>
    </row>
    <row r="53" spans="2:24" hidden="1" x14ac:dyDescent="0.2">
      <c r="B53" s="118"/>
      <c r="C53" s="13"/>
      <c r="D53" s="13"/>
      <c r="E53" s="13"/>
      <c r="F53" s="13"/>
      <c r="G53" s="13"/>
      <c r="H53" s="13"/>
      <c r="I53" s="13"/>
      <c r="J53" s="13"/>
      <c r="K53" s="104"/>
      <c r="L53" s="104"/>
      <c r="M53" s="104"/>
      <c r="N53" s="104"/>
      <c r="O53" s="104"/>
      <c r="P53" s="13"/>
      <c r="Q53" s="13"/>
      <c r="R53" s="13"/>
      <c r="S53" s="13"/>
      <c r="T53" s="13"/>
      <c r="U53" s="13"/>
      <c r="V53" s="13"/>
      <c r="W53" s="13"/>
      <c r="X53" s="119"/>
    </row>
    <row r="54" spans="2:24" hidden="1" x14ac:dyDescent="0.2">
      <c r="B54" s="118"/>
      <c r="C54" s="13"/>
      <c r="D54" s="13"/>
      <c r="E54" s="13"/>
      <c r="F54" s="13"/>
      <c r="G54" s="13"/>
      <c r="H54" s="13"/>
      <c r="I54" s="13"/>
      <c r="J54" s="13"/>
      <c r="K54" s="104"/>
      <c r="L54" s="104"/>
      <c r="M54" s="104"/>
      <c r="N54" s="104"/>
      <c r="O54" s="104"/>
      <c r="P54" s="13"/>
      <c r="Q54" s="13"/>
      <c r="R54" s="13"/>
      <c r="S54" s="13"/>
      <c r="T54" s="13"/>
      <c r="U54" s="13"/>
      <c r="V54" s="13"/>
      <c r="W54" s="13"/>
      <c r="X54" s="119"/>
    </row>
    <row r="55" spans="2:24" hidden="1" x14ac:dyDescent="0.2">
      <c r="B55" s="118"/>
      <c r="C55" s="13"/>
      <c r="D55" s="13"/>
      <c r="E55" s="13"/>
      <c r="F55" s="13"/>
      <c r="G55" s="13"/>
      <c r="H55" s="13"/>
      <c r="I55" s="13"/>
      <c r="J55" s="13"/>
      <c r="K55" s="104"/>
      <c r="L55" s="104"/>
      <c r="M55" s="104"/>
      <c r="N55" s="104"/>
      <c r="O55" s="104"/>
      <c r="P55" s="13"/>
      <c r="Q55" s="13"/>
      <c r="R55" s="13"/>
      <c r="S55" s="13"/>
      <c r="T55" s="13"/>
      <c r="U55" s="13"/>
      <c r="V55" s="13"/>
      <c r="W55" s="13"/>
      <c r="X55" s="119"/>
    </row>
    <row r="56" spans="2:24" hidden="1" x14ac:dyDescent="0.2">
      <c r="B56" s="118"/>
      <c r="C56" s="13"/>
      <c r="D56" s="13"/>
      <c r="E56" s="13"/>
      <c r="F56" s="13"/>
      <c r="G56" s="13"/>
      <c r="H56" s="13"/>
      <c r="I56" s="13"/>
      <c r="J56" s="13"/>
      <c r="K56" s="13"/>
      <c r="L56" s="13"/>
      <c r="M56" s="13"/>
      <c r="N56" s="13"/>
      <c r="O56" s="13"/>
      <c r="P56" s="13"/>
      <c r="Q56" s="13"/>
      <c r="R56" s="13"/>
      <c r="S56" s="13"/>
      <c r="T56" s="13"/>
      <c r="U56" s="13"/>
      <c r="V56" s="13"/>
      <c r="W56" s="13"/>
      <c r="X56" s="119"/>
    </row>
    <row r="57" spans="2:24" hidden="1" x14ac:dyDescent="0.2">
      <c r="B57" s="118"/>
      <c r="C57" s="13"/>
      <c r="D57" s="13"/>
      <c r="E57" s="13" t="s">
        <v>57</v>
      </c>
      <c r="F57" s="13"/>
      <c r="G57" s="13"/>
      <c r="H57" s="13"/>
      <c r="I57" s="13"/>
      <c r="J57" s="13"/>
      <c r="K57" s="13">
        <f>IF(J43=0,K47,J43)</f>
        <v>0.4</v>
      </c>
      <c r="L57" s="13"/>
      <c r="M57" s="13">
        <f>IF(L43=0,L47,L43)</f>
        <v>0.4</v>
      </c>
      <c r="N57" s="13"/>
      <c r="O57" s="13">
        <f>IF(N43=0,N47,N43)</f>
        <v>0.5</v>
      </c>
      <c r="P57" s="13"/>
      <c r="Q57" s="13"/>
      <c r="R57" s="13"/>
      <c r="S57" s="13"/>
      <c r="T57" s="13"/>
      <c r="U57" s="13"/>
      <c r="V57" s="13"/>
      <c r="W57" s="13"/>
      <c r="X57" s="119"/>
    </row>
    <row r="58" spans="2:24" hidden="1" x14ac:dyDescent="0.2">
      <c r="B58" s="118"/>
      <c r="C58" s="13"/>
      <c r="D58" s="13"/>
      <c r="E58" s="13" t="s">
        <v>58</v>
      </c>
      <c r="F58" s="13"/>
      <c r="G58" s="13"/>
      <c r="H58" s="13"/>
      <c r="I58" s="13"/>
      <c r="J58" s="13"/>
      <c r="K58" s="13">
        <f>IF(J44=0,K48,J44)</f>
        <v>0.5</v>
      </c>
      <c r="L58" s="13"/>
      <c r="M58" s="13">
        <f>IF(L44=0,M48,L44)</f>
        <v>0.5</v>
      </c>
      <c r="N58" s="13"/>
      <c r="O58" s="13">
        <f>IF(N44=0,O48,N44)</f>
        <v>0.6</v>
      </c>
      <c r="P58" s="13"/>
      <c r="Q58" s="13"/>
      <c r="R58" s="13"/>
      <c r="S58" s="13"/>
      <c r="T58" s="13"/>
      <c r="U58" s="13"/>
      <c r="V58" s="13"/>
      <c r="W58" s="13"/>
      <c r="X58" s="119"/>
    </row>
    <row r="59" spans="2:24" hidden="1" x14ac:dyDescent="0.2">
      <c r="B59" s="118"/>
      <c r="C59" s="13"/>
      <c r="D59" s="13"/>
      <c r="E59" s="13" t="s">
        <v>59</v>
      </c>
      <c r="F59" s="13"/>
      <c r="G59" s="13"/>
      <c r="H59" s="13"/>
      <c r="I59" s="13"/>
      <c r="J59" s="13"/>
      <c r="K59" s="13">
        <f>IF(J45=0,K47,J45)</f>
        <v>0</v>
      </c>
      <c r="L59" s="13"/>
      <c r="M59" s="13">
        <f>IF(L45=0,M47,L45)</f>
        <v>0</v>
      </c>
      <c r="N59" s="13"/>
      <c r="O59" s="13">
        <f>IF(N45=0,O47,N45)</f>
        <v>0</v>
      </c>
      <c r="P59" s="13"/>
      <c r="Q59" s="13"/>
      <c r="R59" s="13"/>
      <c r="S59" s="13"/>
      <c r="T59" s="13"/>
      <c r="U59" s="13"/>
      <c r="V59" s="13"/>
      <c r="W59" s="13"/>
      <c r="X59" s="119"/>
    </row>
    <row r="60" spans="2:24" hidden="1" x14ac:dyDescent="0.2">
      <c r="B60" s="118"/>
      <c r="C60" s="13"/>
      <c r="D60" s="13"/>
      <c r="E60" s="13"/>
      <c r="F60" s="13"/>
      <c r="G60" s="13"/>
      <c r="H60" s="13"/>
      <c r="I60" s="13"/>
      <c r="J60" s="13"/>
      <c r="K60" s="13">
        <f>K57+0.5*K58+0.5*K59</f>
        <v>0.65</v>
      </c>
      <c r="L60" s="13"/>
      <c r="M60" s="13">
        <f>M57+0.5*M58+0.5*M59</f>
        <v>0.65</v>
      </c>
      <c r="N60" s="13"/>
      <c r="O60" s="13">
        <f>O57+0.5*O58+0.5*O59</f>
        <v>0.8</v>
      </c>
      <c r="P60" s="13"/>
      <c r="Q60" s="13"/>
      <c r="R60" s="13"/>
      <c r="S60" s="13"/>
      <c r="T60" s="13"/>
      <c r="U60" s="13"/>
      <c r="V60" s="13"/>
      <c r="W60" s="13"/>
      <c r="X60" s="119"/>
    </row>
    <row r="61" spans="2:24" ht="12" customHeight="1" thickBot="1" x14ac:dyDescent="0.25">
      <c r="B61" s="118"/>
      <c r="C61" s="13"/>
      <c r="D61" s="13"/>
      <c r="E61" s="13"/>
      <c r="F61" s="13"/>
      <c r="G61" s="13"/>
      <c r="H61" s="13"/>
      <c r="I61" s="13"/>
      <c r="J61" s="13"/>
      <c r="K61" s="12"/>
      <c r="L61" s="12"/>
      <c r="M61" s="12"/>
      <c r="N61" s="12"/>
      <c r="O61" s="12"/>
      <c r="P61" s="13"/>
      <c r="Q61" s="13"/>
      <c r="R61" s="343" t="s">
        <v>140</v>
      </c>
      <c r="S61" s="344"/>
      <c r="T61" s="344"/>
      <c r="U61" s="344"/>
      <c r="V61" s="344"/>
      <c r="W61" s="13"/>
      <c r="X61" s="119"/>
    </row>
    <row r="62" spans="2:24" ht="31.5" customHeight="1" thickBot="1" x14ac:dyDescent="0.3">
      <c r="B62" s="118"/>
      <c r="C62" s="13"/>
      <c r="D62" s="13"/>
      <c r="E62" s="109" t="s">
        <v>63</v>
      </c>
      <c r="F62" s="110"/>
      <c r="G62" s="110"/>
      <c r="H62" s="151"/>
      <c r="I62" s="151"/>
      <c r="J62" s="151"/>
      <c r="K62" s="222">
        <f>IF((K57+0.5*K58+0.5*K59)&gt;0.95,"&gt;0.95",K57+0.5*K58+0.5*K59)</f>
        <v>0.65</v>
      </c>
      <c r="L62" s="222"/>
      <c r="M62" s="222">
        <f>IF((M57+0.5*M58+0.5*M59)&gt;0.95,"&gt;0.95",M57+0.5*M58+0.5*M59)</f>
        <v>0.65</v>
      </c>
      <c r="N62" s="222"/>
      <c r="O62" s="223">
        <f>IF((O57+0.5*O58+0.5*O59)&gt;0.95,"&gt;0.95",O57+0.5*O58+0.5*O59)</f>
        <v>0.8</v>
      </c>
      <c r="P62" s="13"/>
      <c r="Q62" s="13"/>
      <c r="R62" s="344"/>
      <c r="S62" s="344"/>
      <c r="T62" s="344"/>
      <c r="U62" s="344"/>
      <c r="V62" s="344"/>
      <c r="W62" s="13"/>
      <c r="X62" s="119"/>
    </row>
    <row r="63" spans="2:24" ht="16.5" customHeight="1" x14ac:dyDescent="0.25">
      <c r="B63" s="118"/>
      <c r="C63" s="13"/>
      <c r="D63" s="13"/>
      <c r="E63" s="99"/>
      <c r="F63" s="99"/>
      <c r="G63" s="99"/>
      <c r="H63" s="179"/>
      <c r="I63" s="179"/>
      <c r="J63" s="179"/>
      <c r="K63" s="99"/>
      <c r="L63" s="99"/>
      <c r="M63" s="99"/>
      <c r="N63" s="99"/>
      <c r="O63" s="99"/>
      <c r="P63" s="13"/>
      <c r="Q63" s="13"/>
      <c r="R63" s="108"/>
      <c r="S63" s="108"/>
      <c r="T63" s="108"/>
      <c r="U63" s="108"/>
      <c r="V63" s="108"/>
      <c r="W63" s="13"/>
      <c r="X63" s="119"/>
    </row>
    <row r="64" spans="2:24" ht="16.5" customHeight="1" x14ac:dyDescent="0.25">
      <c r="B64" s="118"/>
      <c r="C64" s="99" t="s">
        <v>146</v>
      </c>
      <c r="D64" s="13"/>
      <c r="E64" s="13"/>
      <c r="F64" s="13"/>
      <c r="G64" s="135"/>
      <c r="H64" s="179"/>
      <c r="I64" s="179"/>
      <c r="J64" s="179"/>
      <c r="K64" s="99"/>
      <c r="L64" s="99"/>
      <c r="M64" s="99"/>
      <c r="N64" s="99"/>
      <c r="O64" s="99"/>
      <c r="P64" s="13"/>
      <c r="Q64" s="13"/>
      <c r="R64" s="108"/>
      <c r="S64" s="108"/>
      <c r="T64" s="108"/>
      <c r="U64" s="108"/>
      <c r="V64" s="108"/>
      <c r="W64" s="13"/>
      <c r="X64" s="119"/>
    </row>
    <row r="65" spans="2:24" ht="16.5" customHeight="1" x14ac:dyDescent="0.25">
      <c r="B65" s="118"/>
      <c r="C65" s="99"/>
      <c r="D65" s="13"/>
      <c r="E65" s="136" t="s">
        <v>134</v>
      </c>
      <c r="F65" s="13"/>
      <c r="G65" s="135" t="s">
        <v>133</v>
      </c>
      <c r="H65" s="179"/>
      <c r="I65" s="179"/>
      <c r="J65" s="179"/>
      <c r="K65" s="99"/>
      <c r="L65" s="99"/>
      <c r="M65" s="99"/>
      <c r="N65" s="99"/>
      <c r="O65" s="99"/>
      <c r="P65" s="13"/>
      <c r="Q65" s="13"/>
      <c r="R65" s="108"/>
      <c r="S65" s="108"/>
      <c r="T65" s="108"/>
      <c r="U65" s="108"/>
      <c r="V65" s="108"/>
      <c r="W65" s="13"/>
      <c r="X65" s="119"/>
    </row>
    <row r="66" spans="2:24" ht="16.5" customHeight="1" x14ac:dyDescent="0.25">
      <c r="B66" s="118"/>
      <c r="C66" s="99"/>
      <c r="D66" s="13"/>
      <c r="E66" s="136" t="s">
        <v>132</v>
      </c>
      <c r="F66" s="13"/>
      <c r="G66" s="135" t="s">
        <v>147</v>
      </c>
      <c r="H66" s="179"/>
      <c r="I66" s="179"/>
      <c r="J66" s="179"/>
      <c r="K66" s="99"/>
      <c r="L66" s="99"/>
      <c r="M66" s="99"/>
      <c r="N66" s="99"/>
      <c r="O66" s="99"/>
      <c r="P66" s="13"/>
      <c r="Q66" s="13"/>
      <c r="R66" s="108"/>
      <c r="S66" s="108"/>
      <c r="T66" s="108"/>
      <c r="U66" s="108"/>
      <c r="V66" s="108"/>
      <c r="W66" s="13"/>
      <c r="X66" s="119"/>
    </row>
    <row r="67" spans="2:24" ht="13.5" thickBot="1" x14ac:dyDescent="0.25">
      <c r="B67" s="137"/>
      <c r="C67" s="139"/>
      <c r="D67" s="139"/>
      <c r="E67" s="139"/>
      <c r="F67" s="139"/>
      <c r="G67" s="139"/>
      <c r="H67" s="139"/>
      <c r="I67" s="139"/>
      <c r="J67" s="139"/>
      <c r="K67" s="139"/>
      <c r="L67" s="139"/>
      <c r="M67" s="139"/>
      <c r="N67" s="139"/>
      <c r="O67" s="139"/>
      <c r="P67" s="139"/>
      <c r="Q67" s="139"/>
      <c r="R67" s="156"/>
      <c r="S67" s="156"/>
      <c r="T67" s="156"/>
      <c r="U67" s="139"/>
      <c r="V67" s="139"/>
      <c r="W67" s="139"/>
      <c r="X67" s="143"/>
    </row>
    <row r="68" spans="2:24" ht="14.25" thickTop="1" thickBot="1" x14ac:dyDescent="0.25">
      <c r="R68" s="93"/>
      <c r="S68" s="93"/>
      <c r="T68" s="93"/>
    </row>
    <row r="69" spans="2:24" ht="13.5" thickTop="1" x14ac:dyDescent="0.2">
      <c r="B69" s="114"/>
      <c r="C69" s="115"/>
      <c r="D69" s="115"/>
      <c r="E69" s="115"/>
      <c r="F69" s="115"/>
      <c r="G69" s="115"/>
      <c r="H69" s="115"/>
      <c r="I69" s="115"/>
      <c r="J69" s="115"/>
      <c r="K69" s="115"/>
      <c r="L69" s="115"/>
      <c r="M69" s="115"/>
      <c r="N69" s="115"/>
      <c r="O69" s="115"/>
      <c r="P69" s="115"/>
      <c r="Q69" s="115"/>
      <c r="R69" s="157"/>
      <c r="S69" s="157"/>
      <c r="T69" s="157"/>
      <c r="U69" s="115"/>
      <c r="V69" s="115"/>
      <c r="W69" s="115"/>
      <c r="X69" s="117"/>
    </row>
    <row r="70" spans="2:24" ht="15.75" x14ac:dyDescent="0.25">
      <c r="B70" s="118"/>
      <c r="C70" s="99" t="s">
        <v>82</v>
      </c>
      <c r="D70" s="99" t="s">
        <v>104</v>
      </c>
      <c r="E70" s="13"/>
      <c r="F70" s="13"/>
      <c r="G70" s="13"/>
      <c r="H70" s="13"/>
      <c r="I70" s="13"/>
      <c r="J70" s="13"/>
      <c r="K70" s="13"/>
      <c r="L70" s="13"/>
      <c r="M70" s="13"/>
      <c r="N70" s="13"/>
      <c r="O70" s="13"/>
      <c r="P70" s="13"/>
      <c r="Q70" s="13"/>
      <c r="R70" s="13"/>
      <c r="S70" s="13"/>
      <c r="T70" s="13"/>
      <c r="U70" s="13"/>
      <c r="V70" s="13"/>
      <c r="W70" s="13"/>
      <c r="X70" s="119"/>
    </row>
    <row r="71" spans="2:24" ht="15.75" x14ac:dyDescent="0.25">
      <c r="B71" s="118"/>
      <c r="C71" s="99"/>
      <c r="D71" s="99"/>
      <c r="E71" s="13"/>
      <c r="F71" s="13"/>
      <c r="G71" s="13"/>
      <c r="H71" s="13"/>
      <c r="I71" s="13"/>
      <c r="J71" s="13"/>
      <c r="K71" s="13"/>
      <c r="L71" s="13"/>
      <c r="M71" s="13"/>
      <c r="N71" s="13"/>
      <c r="O71" s="13"/>
      <c r="P71" s="13"/>
      <c r="Q71" s="13"/>
      <c r="R71" s="13"/>
      <c r="S71" s="13"/>
      <c r="T71" s="13"/>
      <c r="U71" s="13"/>
      <c r="V71" s="13"/>
      <c r="W71" s="13"/>
      <c r="X71" s="119"/>
    </row>
    <row r="72" spans="2:24" ht="33.75" customHeight="1" x14ac:dyDescent="0.25">
      <c r="B72" s="118"/>
      <c r="C72" s="339" t="s">
        <v>105</v>
      </c>
      <c r="D72" s="316"/>
      <c r="E72" s="316"/>
      <c r="F72" s="316"/>
      <c r="G72" s="316"/>
      <c r="H72" s="316"/>
      <c r="I72" s="316"/>
      <c r="J72" s="316"/>
      <c r="K72" s="316"/>
      <c r="L72" s="316"/>
      <c r="M72" s="316"/>
      <c r="N72" s="13"/>
      <c r="O72" s="13"/>
      <c r="P72" s="13"/>
      <c r="Q72" s="13"/>
      <c r="R72" s="13"/>
      <c r="S72" s="13"/>
      <c r="T72" s="13"/>
      <c r="U72" s="13"/>
      <c r="V72" s="13"/>
      <c r="W72" s="13"/>
      <c r="X72" s="119"/>
    </row>
    <row r="73" spans="2:24" ht="15.75" x14ac:dyDescent="0.25">
      <c r="B73" s="118"/>
      <c r="C73" s="99"/>
      <c r="D73" s="99"/>
      <c r="E73" s="13"/>
      <c r="F73" s="13"/>
      <c r="G73" s="13"/>
      <c r="H73" s="13"/>
      <c r="I73" s="13"/>
      <c r="J73" s="13"/>
      <c r="K73" s="13"/>
      <c r="L73" s="13"/>
      <c r="M73" s="13"/>
      <c r="N73" s="13"/>
      <c r="O73" s="13"/>
      <c r="P73" s="13"/>
      <c r="Q73" s="13"/>
      <c r="R73" s="13"/>
      <c r="S73" s="13"/>
      <c r="T73" s="13"/>
      <c r="U73" s="13"/>
      <c r="V73" s="13"/>
      <c r="W73" s="13"/>
      <c r="X73" s="119"/>
    </row>
    <row r="74" spans="2:24" ht="33" customHeight="1" x14ac:dyDescent="0.2">
      <c r="B74" s="118"/>
      <c r="C74" s="321" t="s">
        <v>110</v>
      </c>
      <c r="D74" s="318"/>
      <c r="E74" s="318"/>
      <c r="F74" s="318"/>
      <c r="G74" s="318"/>
      <c r="H74" s="318"/>
      <c r="I74" s="318"/>
      <c r="J74" s="318"/>
      <c r="K74" s="318"/>
      <c r="L74" s="318"/>
      <c r="M74" s="318"/>
      <c r="N74" s="184"/>
      <c r="O74" s="184"/>
      <c r="P74" s="13"/>
      <c r="Q74" s="13"/>
      <c r="R74" s="13"/>
      <c r="S74" s="13"/>
      <c r="T74" s="13"/>
      <c r="U74" s="13"/>
      <c r="V74" s="13"/>
      <c r="W74" s="13"/>
      <c r="X74" s="119"/>
    </row>
    <row r="75" spans="2:24" ht="30" customHeight="1" x14ac:dyDescent="0.2">
      <c r="B75" s="118"/>
      <c r="C75" s="324" t="s">
        <v>141</v>
      </c>
      <c r="D75" s="318"/>
      <c r="E75" s="318"/>
      <c r="F75" s="318"/>
      <c r="G75" s="318"/>
      <c r="H75" s="318"/>
      <c r="I75" s="318"/>
      <c r="J75" s="318"/>
      <c r="K75" s="318"/>
      <c r="L75" s="318"/>
      <c r="M75" s="318"/>
      <c r="N75" s="152"/>
      <c r="O75" s="152"/>
      <c r="P75" s="13"/>
      <c r="Q75" s="13"/>
      <c r="R75" s="13"/>
      <c r="S75" s="13"/>
      <c r="T75" s="13"/>
      <c r="U75" s="13"/>
      <c r="V75" s="13"/>
      <c r="W75" s="13"/>
      <c r="X75" s="119"/>
    </row>
    <row r="76" spans="2:24" ht="30" customHeight="1" x14ac:dyDescent="0.2">
      <c r="B76" s="118"/>
      <c r="C76" s="324" t="s">
        <v>142</v>
      </c>
      <c r="D76" s="318"/>
      <c r="E76" s="318"/>
      <c r="F76" s="318"/>
      <c r="G76" s="318"/>
      <c r="H76" s="318"/>
      <c r="I76" s="318"/>
      <c r="J76" s="318"/>
      <c r="K76" s="318"/>
      <c r="L76" s="318"/>
      <c r="M76" s="318"/>
      <c r="N76" s="152"/>
      <c r="O76" s="152"/>
      <c r="P76" s="13"/>
      <c r="Q76" s="13"/>
      <c r="R76" s="13"/>
      <c r="S76" s="13"/>
      <c r="T76" s="13"/>
      <c r="U76" s="13"/>
      <c r="V76" s="13"/>
      <c r="W76" s="13"/>
      <c r="X76" s="119"/>
    </row>
    <row r="77" spans="2:24" ht="32.25" customHeight="1" x14ac:dyDescent="0.2">
      <c r="B77" s="118"/>
      <c r="C77" s="324" t="s">
        <v>143</v>
      </c>
      <c r="D77" s="321"/>
      <c r="E77" s="321"/>
      <c r="F77" s="321"/>
      <c r="G77" s="321"/>
      <c r="H77" s="321"/>
      <c r="I77" s="321"/>
      <c r="J77" s="321"/>
      <c r="K77" s="321"/>
      <c r="L77" s="321"/>
      <c r="M77" s="321"/>
      <c r="N77" s="152"/>
      <c r="O77" s="152"/>
      <c r="P77" s="13"/>
      <c r="Q77" s="13"/>
      <c r="R77" s="122" t="s">
        <v>72</v>
      </c>
      <c r="S77" s="122"/>
      <c r="T77" s="102"/>
      <c r="U77" s="102"/>
      <c r="V77" s="102"/>
      <c r="W77" s="102"/>
      <c r="X77" s="158"/>
    </row>
    <row r="78" spans="2:24" ht="25.5" customHeight="1" x14ac:dyDescent="0.2">
      <c r="B78" s="118"/>
      <c r="C78" s="121"/>
      <c r="D78" s="37"/>
      <c r="E78" s="37"/>
      <c r="F78" s="13"/>
      <c r="G78" s="13"/>
      <c r="H78" s="13"/>
      <c r="I78" s="13"/>
      <c r="J78" s="13"/>
      <c r="K78" s="330" t="s">
        <v>62</v>
      </c>
      <c r="L78" s="330"/>
      <c r="M78" s="331"/>
      <c r="N78" s="331"/>
      <c r="O78" s="331"/>
      <c r="P78" s="13"/>
      <c r="Q78" s="13"/>
      <c r="R78" s="122"/>
      <c r="S78" s="122"/>
      <c r="T78" s="102"/>
      <c r="U78" s="102"/>
      <c r="V78" s="102"/>
      <c r="W78" s="102"/>
      <c r="X78" s="158"/>
    </row>
    <row r="79" spans="2:24" ht="39" thickBot="1" x14ac:dyDescent="0.25">
      <c r="B79" s="118"/>
      <c r="C79" s="13"/>
      <c r="D79" s="13"/>
      <c r="E79" s="13"/>
      <c r="F79" s="13"/>
      <c r="G79" s="13"/>
      <c r="H79" s="13"/>
      <c r="I79" s="13"/>
      <c r="J79" s="13"/>
      <c r="K79" s="219" t="s">
        <v>17</v>
      </c>
      <c r="L79" s="219"/>
      <c r="M79" s="220" t="s">
        <v>15</v>
      </c>
      <c r="N79" s="220"/>
      <c r="O79" s="220" t="s">
        <v>16</v>
      </c>
      <c r="P79" s="13"/>
      <c r="Q79" s="13"/>
      <c r="R79" s="126">
        <v>1</v>
      </c>
      <c r="S79" s="126"/>
      <c r="T79" s="126">
        <v>2</v>
      </c>
      <c r="U79" s="126"/>
      <c r="V79" s="126">
        <v>3</v>
      </c>
      <c r="W79" s="126"/>
      <c r="X79" s="159">
        <v>4</v>
      </c>
    </row>
    <row r="80" spans="2:24" ht="165" customHeight="1" thickBot="1" x14ac:dyDescent="0.25">
      <c r="B80" s="118"/>
      <c r="C80" s="13"/>
      <c r="D80" s="129" t="s">
        <v>107</v>
      </c>
      <c r="E80" s="409" t="s">
        <v>42</v>
      </c>
      <c r="F80" s="37">
        <f>VLOOKUP($E$80,'6. SuDS Pollution Mitigation'!$C$7:$K$14,9,FALSE)</f>
        <v>0</v>
      </c>
      <c r="G80" s="37" t="str">
        <f>IF(F80=0,"",F80)</f>
        <v/>
      </c>
      <c r="H80" s="13"/>
      <c r="I80" s="13"/>
      <c r="J80" s="13">
        <f>VLOOKUP($E$80,'6. SuDS Pollution Mitigation'!$C$7:$K$14,2,FALSE)</f>
        <v>0.6</v>
      </c>
      <c r="K80" s="218">
        <f>IF(J80=0,"",J80)</f>
        <v>0.6</v>
      </c>
      <c r="L80" s="218">
        <f>VLOOKUP($E$80,'6. SuDS Pollution Mitigation'!$C$7:$K$14,3,FALSE)</f>
        <v>0.5</v>
      </c>
      <c r="M80" s="218">
        <f>IF(L80=0,"",L80)</f>
        <v>0.5</v>
      </c>
      <c r="N80" s="218">
        <f>VLOOKUP($E$80,'6. SuDS Pollution Mitigation'!$C$7:$K$14,4,FALSE)</f>
        <v>0.6</v>
      </c>
      <c r="O80" s="218">
        <f>IF(N80=0,"",N80)</f>
        <v>0.6</v>
      </c>
      <c r="P80" s="13"/>
      <c r="Q80" s="130" t="str">
        <f>VLOOKUP($E$80,'6. SuDS Pollution Mitigation'!$C$7:$K$14,5,FALSE)</f>
        <v>All designs must include a minimum of 1 m unsaturated depth of subsoil or aquifer material between the infiltration surface and the maximum likely groundwater level.                                 Infiltration components should always be preceded by upstream component(s) that trap(s) silt, or designed specifically to retain sediment in a separate lined zone, easily accessible for maintenance, such that the sediment will not be re-suspended in subsequent events</v>
      </c>
      <c r="R80" s="131" t="str">
        <f t="shared" ref="R80" si="8">IF(Q80=0,"",Q80)</f>
        <v>All designs must include a minimum of 1 m unsaturated depth of subsoil or aquifer material between the infiltration surface and the maximum likely groundwater level.                                 Infiltration components should always be preceded by upstream component(s) that trap(s) silt, or designed specifically to retain sediment in a separate lined zone, easily accessible for maintenance, such that the sediment will not be re-suspended in subsequent events</v>
      </c>
      <c r="S80" s="130" t="str">
        <f>VLOOKUP($E$80,'6. SuDS Pollution Mitigation'!$C$7:$K$14,6,FALSE)</f>
        <v xml:space="preserve">The underlying soils must provide good contaminant attenuation potential (eg as recommended in Sniffer 2008 (a) and (b) / Scott Wilson (2010) or other appropriate guidance). Alternative depth and soil combinations must provide equivalent protection to the underlying groundwater </v>
      </c>
      <c r="T80" s="131" t="str">
        <f t="shared" ref="T80" si="9">IF(S80=0,"",S80)</f>
        <v xml:space="preserve">The underlying soils must provide good contaminant attenuation potential (eg as recommended in Sniffer 2008 (a) and (b) / Scott Wilson (2010) or other appropriate guidance). Alternative depth and soil combinations must provide equivalent protection to the underlying groundwater </v>
      </c>
      <c r="U80" s="130">
        <f>VLOOKUP($E$80,'6. SuDS Pollution Mitigation'!$C$7:$K$14,7,FALSE)</f>
        <v>0</v>
      </c>
      <c r="V80" s="131" t="str">
        <f t="shared" ref="V80" si="10">IF(U80=0,"",U80)</f>
        <v/>
      </c>
      <c r="W80" s="130">
        <f>VLOOKUP($E$80,'6. SuDS Pollution Mitigation'!$C$7:$K$14,8,FALSE)</f>
        <v>0</v>
      </c>
      <c r="X80" s="160" t="str">
        <f t="shared" ref="X80" si="11">IF(W80=0,"",W80)</f>
        <v/>
      </c>
    </row>
    <row r="81" spans="2:27" ht="23.25" customHeight="1" thickBot="1" x14ac:dyDescent="0.25">
      <c r="B81" s="118"/>
      <c r="C81" s="13"/>
      <c r="D81" s="13"/>
      <c r="E81" s="132"/>
      <c r="F81" s="132"/>
      <c r="G81" s="132"/>
      <c r="H81" s="134"/>
      <c r="I81" s="134"/>
      <c r="J81" s="134"/>
      <c r="K81" s="134"/>
      <c r="L81" s="134"/>
      <c r="M81" s="134"/>
      <c r="N81" s="134"/>
      <c r="O81" s="134"/>
      <c r="P81" s="134"/>
      <c r="Q81" s="134"/>
      <c r="R81" s="133"/>
      <c r="S81" s="133"/>
      <c r="T81" s="133"/>
      <c r="U81" s="133"/>
      <c r="V81" s="133"/>
      <c r="W81" s="133"/>
      <c r="X81" s="161"/>
      <c r="Y81" s="9"/>
      <c r="Z81" s="9"/>
      <c r="AA81" s="9"/>
    </row>
    <row r="82" spans="2:27" ht="93.75" customHeight="1" thickBot="1" x14ac:dyDescent="0.25">
      <c r="B82" s="118"/>
      <c r="C82" s="13"/>
      <c r="D82" s="146" t="s">
        <v>174</v>
      </c>
      <c r="E82" s="314"/>
      <c r="F82" s="13"/>
      <c r="G82" s="13"/>
      <c r="H82" s="13"/>
      <c r="I82" s="13"/>
      <c r="J82" s="13"/>
      <c r="K82" s="221"/>
      <c r="L82" s="221"/>
      <c r="M82" s="221"/>
      <c r="N82" s="221"/>
      <c r="O82" s="221"/>
      <c r="P82" s="13"/>
      <c r="Q82" s="13"/>
      <c r="R82" s="13"/>
      <c r="S82" s="13"/>
      <c r="T82" s="13"/>
      <c r="U82" s="13"/>
      <c r="V82" s="13"/>
      <c r="W82" s="13"/>
      <c r="X82" s="119"/>
    </row>
    <row r="83" spans="2:27" ht="13.5" thickBot="1" x14ac:dyDescent="0.25">
      <c r="B83" s="118"/>
      <c r="C83" s="13"/>
      <c r="D83" s="37"/>
      <c r="E83" s="13"/>
      <c r="F83" s="13"/>
      <c r="G83" s="13"/>
      <c r="H83" s="13"/>
      <c r="I83" s="13"/>
      <c r="J83" s="13"/>
      <c r="K83" s="134"/>
      <c r="L83" s="134"/>
      <c r="M83" s="134"/>
      <c r="N83" s="134"/>
      <c r="O83" s="134"/>
      <c r="P83" s="13"/>
      <c r="Q83" s="13"/>
      <c r="R83" s="13"/>
      <c r="S83" s="13"/>
      <c r="T83" s="13"/>
      <c r="U83" s="13"/>
      <c r="V83" s="13"/>
      <c r="W83" s="13"/>
      <c r="X83" s="119"/>
    </row>
    <row r="84" spans="2:27" ht="16.5" thickBot="1" x14ac:dyDescent="0.3">
      <c r="B84" s="118"/>
      <c r="C84" s="13"/>
      <c r="D84" s="37"/>
      <c r="E84" s="109" t="s">
        <v>108</v>
      </c>
      <c r="F84" s="110"/>
      <c r="G84" s="110"/>
      <c r="H84" s="110"/>
      <c r="I84" s="110"/>
      <c r="J84" s="110"/>
      <c r="K84" s="222">
        <f>IF(J80=0,K82,J80)</f>
        <v>0.6</v>
      </c>
      <c r="L84" s="222"/>
      <c r="M84" s="222">
        <f>IF(L80=0,M82,L80)</f>
        <v>0.5</v>
      </c>
      <c r="N84" s="222"/>
      <c r="O84" s="223">
        <f>IF(N80=0,O82,N80)</f>
        <v>0.6</v>
      </c>
      <c r="P84" s="13"/>
      <c r="Q84" s="13"/>
      <c r="R84" s="13"/>
      <c r="S84" s="13"/>
      <c r="T84" s="13"/>
      <c r="U84" s="13"/>
      <c r="V84" s="13"/>
      <c r="W84" s="13"/>
      <c r="X84" s="119"/>
    </row>
    <row r="85" spans="2:27" ht="13.5" thickBot="1" x14ac:dyDescent="0.25">
      <c r="B85" s="137"/>
      <c r="C85" s="139"/>
      <c r="D85" s="139"/>
      <c r="E85" s="139"/>
      <c r="F85" s="139"/>
      <c r="G85" s="139"/>
      <c r="H85" s="139"/>
      <c r="I85" s="139"/>
      <c r="J85" s="139"/>
      <c r="K85" s="139"/>
      <c r="L85" s="139"/>
      <c r="M85" s="139"/>
      <c r="N85" s="139"/>
      <c r="O85" s="139"/>
      <c r="P85" s="139"/>
      <c r="Q85" s="139"/>
      <c r="R85" s="139"/>
      <c r="S85" s="139"/>
      <c r="T85" s="139"/>
      <c r="U85" s="139"/>
      <c r="V85" s="139"/>
      <c r="W85" s="139"/>
      <c r="X85" s="143"/>
    </row>
    <row r="86" spans="2:27" ht="14.25" thickTop="1" thickBot="1" x14ac:dyDescent="0.25"/>
    <row r="87" spans="2:27" ht="13.5" thickTop="1" x14ac:dyDescent="0.2">
      <c r="B87" s="114"/>
      <c r="C87" s="115"/>
      <c r="D87" s="115"/>
      <c r="E87" s="115"/>
      <c r="F87" s="115"/>
      <c r="G87" s="115"/>
      <c r="H87" s="115"/>
      <c r="I87" s="115"/>
      <c r="J87" s="115"/>
      <c r="K87" s="115"/>
      <c r="L87" s="115"/>
      <c r="M87" s="115"/>
      <c r="N87" s="115"/>
      <c r="O87" s="115"/>
      <c r="P87" s="115"/>
      <c r="Q87" s="115"/>
      <c r="R87" s="115"/>
      <c r="S87" s="115"/>
      <c r="T87" s="115"/>
      <c r="U87" s="115"/>
      <c r="V87" s="115"/>
      <c r="W87" s="115"/>
      <c r="X87" s="117"/>
    </row>
    <row r="88" spans="2:27" ht="16.5" customHeight="1" x14ac:dyDescent="0.25">
      <c r="B88" s="118"/>
      <c r="C88" s="162" t="s">
        <v>99</v>
      </c>
      <c r="D88" s="162" t="s">
        <v>73</v>
      </c>
      <c r="E88" s="125"/>
      <c r="F88" s="125"/>
      <c r="G88" s="125"/>
      <c r="H88" s="13"/>
      <c r="I88" s="13"/>
      <c r="J88" s="13"/>
      <c r="K88" s="13"/>
      <c r="L88" s="13"/>
      <c r="M88" s="13"/>
      <c r="N88" s="13"/>
      <c r="O88" s="13"/>
      <c r="P88" s="13"/>
      <c r="Q88" s="13"/>
      <c r="R88" s="13"/>
      <c r="S88" s="13"/>
      <c r="T88" s="13"/>
      <c r="U88" s="13"/>
      <c r="V88" s="13"/>
      <c r="W88" s="13"/>
      <c r="X88" s="119"/>
    </row>
    <row r="89" spans="2:27" ht="15.75" x14ac:dyDescent="0.25">
      <c r="B89" s="118"/>
      <c r="C89" s="99"/>
      <c r="D89" s="99"/>
      <c r="E89" s="125"/>
      <c r="F89" s="125"/>
      <c r="G89" s="125"/>
      <c r="H89" s="13"/>
      <c r="I89" s="13"/>
      <c r="J89" s="13"/>
      <c r="K89" s="13"/>
      <c r="L89" s="13"/>
      <c r="M89" s="13"/>
      <c r="N89" s="13"/>
      <c r="O89" s="13"/>
      <c r="P89" s="13"/>
      <c r="Q89" s="13"/>
      <c r="R89" s="13"/>
      <c r="S89" s="13"/>
      <c r="T89" s="13"/>
      <c r="U89" s="13"/>
      <c r="V89" s="13"/>
      <c r="W89" s="13"/>
      <c r="X89" s="119"/>
    </row>
    <row r="90" spans="2:27" ht="15.75" hidden="1" customHeight="1" x14ac:dyDescent="0.25">
      <c r="B90" s="118"/>
      <c r="C90" s="99"/>
      <c r="D90" s="99"/>
      <c r="E90" s="125"/>
      <c r="F90" s="125"/>
      <c r="G90" s="125"/>
      <c r="H90" s="13"/>
      <c r="I90" s="13"/>
      <c r="J90" s="13"/>
      <c r="K90" s="13">
        <f>IF(K60&gt;0,(K60+0.5*K84),K84)</f>
        <v>0.95</v>
      </c>
      <c r="L90" s="13"/>
      <c r="M90" s="13">
        <f>IF(M60&gt;0,(M60+0.5*M84),M84)</f>
        <v>0.9</v>
      </c>
      <c r="N90" s="13"/>
      <c r="O90" s="13">
        <f>IF(O60&gt;0,(O60+0.5*O84),O84)</f>
        <v>1.1000000000000001</v>
      </c>
      <c r="P90" s="13"/>
      <c r="Q90" s="13"/>
      <c r="R90" s="13"/>
      <c r="S90" s="13"/>
      <c r="T90" s="13"/>
      <c r="U90" s="13"/>
      <c r="V90" s="13"/>
      <c r="W90" s="13"/>
      <c r="X90" s="119"/>
    </row>
    <row r="91" spans="2:27" ht="15.75" hidden="1" customHeight="1" x14ac:dyDescent="0.25">
      <c r="B91" s="118"/>
      <c r="C91" s="99"/>
      <c r="D91" s="99"/>
      <c r="E91" s="125"/>
      <c r="F91" s="125"/>
      <c r="G91" s="125"/>
      <c r="H91" s="13"/>
      <c r="I91" s="13"/>
      <c r="J91" s="13"/>
      <c r="K91" s="13"/>
      <c r="L91" s="13"/>
      <c r="M91" s="13"/>
      <c r="N91" s="13"/>
      <c r="O91" s="13"/>
      <c r="P91" s="13"/>
      <c r="Q91" s="13"/>
      <c r="R91" s="13"/>
      <c r="S91" s="13"/>
      <c r="T91" s="13"/>
      <c r="U91" s="13"/>
      <c r="V91" s="13"/>
      <c r="W91" s="13"/>
      <c r="X91" s="119"/>
    </row>
    <row r="92" spans="2:27" ht="16.5" customHeight="1" x14ac:dyDescent="0.25">
      <c r="B92" s="118"/>
      <c r="C92" s="163" t="s">
        <v>144</v>
      </c>
      <c r="D92" s="99"/>
      <c r="E92" s="125"/>
      <c r="F92" s="125"/>
      <c r="G92" s="125"/>
      <c r="H92" s="13"/>
      <c r="I92" s="13"/>
      <c r="J92" s="13"/>
      <c r="K92" s="13"/>
      <c r="L92" s="13"/>
      <c r="M92" s="13"/>
      <c r="N92" s="13"/>
      <c r="O92" s="13"/>
      <c r="P92" s="13"/>
      <c r="Q92" s="13"/>
      <c r="R92" s="13"/>
      <c r="S92" s="13"/>
      <c r="T92" s="13"/>
      <c r="U92" s="13"/>
      <c r="V92" s="13"/>
      <c r="W92" s="13"/>
      <c r="X92" s="119"/>
    </row>
    <row r="93" spans="2:27" ht="15.75" x14ac:dyDescent="0.25">
      <c r="B93" s="118"/>
      <c r="C93" s="132"/>
      <c r="D93" s="99"/>
      <c r="E93" s="125"/>
      <c r="F93" s="125"/>
      <c r="G93" s="125"/>
      <c r="H93" s="13"/>
      <c r="I93" s="13"/>
      <c r="J93" s="13"/>
      <c r="K93" s="13"/>
      <c r="L93" s="13"/>
      <c r="M93" s="13"/>
      <c r="N93" s="13"/>
      <c r="O93" s="13"/>
      <c r="P93" s="13"/>
      <c r="Q93" s="13"/>
      <c r="R93" s="13"/>
      <c r="S93" s="13"/>
      <c r="T93" s="13"/>
      <c r="U93" s="13"/>
      <c r="V93" s="13"/>
      <c r="W93" s="13"/>
      <c r="X93" s="119"/>
    </row>
    <row r="94" spans="2:27" ht="15.75" customHeight="1" x14ac:dyDescent="0.25">
      <c r="B94" s="118"/>
      <c r="C94" s="99"/>
      <c r="D94" s="99"/>
      <c r="E94" s="125"/>
      <c r="F94" s="125"/>
      <c r="G94" s="125"/>
      <c r="H94" s="13"/>
      <c r="I94" s="13"/>
      <c r="J94" s="13"/>
      <c r="K94" s="330" t="s">
        <v>90</v>
      </c>
      <c r="L94" s="330"/>
      <c r="M94" s="331"/>
      <c r="N94" s="331"/>
      <c r="O94" s="331"/>
      <c r="P94" s="13"/>
      <c r="Q94" s="13"/>
      <c r="R94" s="13"/>
      <c r="S94" s="13"/>
      <c r="T94" s="13"/>
      <c r="U94" s="13"/>
      <c r="V94" s="13"/>
      <c r="W94" s="13"/>
      <c r="X94" s="119"/>
    </row>
    <row r="95" spans="2:27" ht="25.5" customHeight="1" x14ac:dyDescent="0.2">
      <c r="B95" s="118"/>
      <c r="C95" s="13"/>
      <c r="D95" s="164"/>
      <c r="E95" s="125"/>
      <c r="F95" s="125"/>
      <c r="G95" s="125"/>
      <c r="H95" s="13"/>
      <c r="I95" s="13"/>
      <c r="J95" s="13"/>
      <c r="K95" s="219" t="s">
        <v>17</v>
      </c>
      <c r="L95" s="219"/>
      <c r="M95" s="220" t="s">
        <v>15</v>
      </c>
      <c r="N95" s="220"/>
      <c r="O95" s="220" t="s">
        <v>16</v>
      </c>
      <c r="P95" s="13"/>
      <c r="Q95" s="13"/>
      <c r="R95" s="144"/>
      <c r="S95" s="144"/>
      <c r="T95" s="144"/>
      <c r="U95" s="144"/>
      <c r="V95" s="144"/>
      <c r="W95" s="13"/>
      <c r="X95" s="119"/>
    </row>
    <row r="96" spans="2:27" ht="13.5" thickBot="1" x14ac:dyDescent="0.25">
      <c r="B96" s="118"/>
      <c r="C96" s="13"/>
      <c r="D96" s="164"/>
      <c r="E96" s="125"/>
      <c r="F96" s="125"/>
      <c r="G96" s="125"/>
      <c r="H96" s="13"/>
      <c r="I96" s="13"/>
      <c r="J96" s="13"/>
      <c r="K96" s="124"/>
      <c r="L96" s="124"/>
      <c r="M96" s="125"/>
      <c r="N96" s="125"/>
      <c r="O96" s="125"/>
      <c r="P96" s="13"/>
      <c r="Q96" s="13"/>
      <c r="R96" s="340" t="s">
        <v>140</v>
      </c>
      <c r="S96" s="344"/>
      <c r="T96" s="344"/>
      <c r="U96" s="344"/>
      <c r="V96" s="344"/>
      <c r="W96" s="13"/>
      <c r="X96" s="119"/>
    </row>
    <row r="97" spans="2:24" ht="27.75" customHeight="1" thickBot="1" x14ac:dyDescent="0.3">
      <c r="B97" s="118"/>
      <c r="C97" s="13"/>
      <c r="D97" s="164"/>
      <c r="E97" s="109" t="s">
        <v>74</v>
      </c>
      <c r="F97" s="110"/>
      <c r="G97" s="110"/>
      <c r="H97" s="151"/>
      <c r="I97" s="151"/>
      <c r="J97" s="151"/>
      <c r="K97" s="222">
        <f>IF(K90&gt;0.95,"&gt;0.95",K90)</f>
        <v>0.95</v>
      </c>
      <c r="L97" s="222"/>
      <c r="M97" s="222">
        <f>IF(M90&gt;0.95,"&gt;0.95",M90)</f>
        <v>0.9</v>
      </c>
      <c r="N97" s="222"/>
      <c r="O97" s="223" t="str">
        <f>IF(O90&gt;0.95,"&gt;0.95",O90)</f>
        <v>&gt;0.95</v>
      </c>
      <c r="P97" s="13"/>
      <c r="Q97" s="13"/>
      <c r="R97" s="344"/>
      <c r="S97" s="344"/>
      <c r="T97" s="344"/>
      <c r="U97" s="344"/>
      <c r="V97" s="344"/>
      <c r="W97" s="13"/>
      <c r="X97" s="119"/>
    </row>
    <row r="98" spans="2:24" ht="13.5" thickBot="1" x14ac:dyDescent="0.25">
      <c r="B98" s="137"/>
      <c r="C98" s="139"/>
      <c r="D98" s="165"/>
      <c r="E98" s="166"/>
      <c r="F98" s="166"/>
      <c r="G98" s="166"/>
      <c r="H98" s="139"/>
      <c r="I98" s="139"/>
      <c r="J98" s="139"/>
      <c r="K98" s="139"/>
      <c r="L98" s="139"/>
      <c r="M98" s="139"/>
      <c r="N98" s="139"/>
      <c r="O98" s="139"/>
      <c r="P98" s="139"/>
      <c r="Q98" s="139"/>
      <c r="R98" s="139"/>
      <c r="S98" s="139"/>
      <c r="T98" s="139"/>
      <c r="U98" s="139"/>
      <c r="V98" s="139"/>
      <c r="W98" s="139"/>
      <c r="X98" s="143"/>
    </row>
    <row r="99" spans="2:24" ht="14.25" thickTop="1" thickBot="1" x14ac:dyDescent="0.25">
      <c r="D99" s="7"/>
      <c r="E99" s="1"/>
      <c r="F99" s="1"/>
      <c r="G99" s="1"/>
    </row>
    <row r="100" spans="2:24" ht="13.5" thickTop="1" x14ac:dyDescent="0.2">
      <c r="B100" s="114"/>
      <c r="C100" s="115"/>
      <c r="D100" s="168"/>
      <c r="E100" s="169"/>
      <c r="F100" s="169"/>
      <c r="G100" s="169"/>
      <c r="H100" s="115"/>
      <c r="I100" s="115"/>
      <c r="J100" s="115"/>
      <c r="K100" s="115"/>
      <c r="L100" s="115"/>
      <c r="M100" s="115"/>
      <c r="N100" s="115"/>
      <c r="O100" s="115"/>
      <c r="P100" s="115"/>
      <c r="Q100" s="115"/>
      <c r="R100" s="115"/>
      <c r="S100" s="115"/>
      <c r="T100" s="115"/>
      <c r="U100" s="115"/>
      <c r="V100" s="115"/>
      <c r="W100" s="115"/>
      <c r="X100" s="117"/>
    </row>
    <row r="101" spans="2:24" ht="16.5" customHeight="1" x14ac:dyDescent="0.25">
      <c r="B101" s="118"/>
      <c r="C101" s="99" t="s">
        <v>100</v>
      </c>
      <c r="D101" s="99" t="s">
        <v>93</v>
      </c>
      <c r="E101" s="125"/>
      <c r="F101" s="125"/>
      <c r="G101" s="125"/>
      <c r="H101" s="13"/>
      <c r="I101" s="13"/>
      <c r="J101" s="13"/>
      <c r="K101" s="13"/>
      <c r="L101" s="13"/>
      <c r="M101" s="13"/>
      <c r="N101" s="13"/>
      <c r="O101" s="13"/>
      <c r="P101" s="13"/>
      <c r="Q101" s="13"/>
      <c r="R101" s="133"/>
      <c r="S101" s="133"/>
      <c r="T101" s="133"/>
      <c r="U101" s="133"/>
      <c r="V101" s="13"/>
      <c r="W101" s="13"/>
      <c r="X101" s="119"/>
    </row>
    <row r="102" spans="2:24" ht="15.75" hidden="1" x14ac:dyDescent="0.25">
      <c r="B102" s="118"/>
      <c r="C102" s="99"/>
      <c r="D102" s="99"/>
      <c r="E102" s="125"/>
      <c r="F102" s="125"/>
      <c r="G102" s="125"/>
      <c r="H102" s="13"/>
      <c r="I102" s="13"/>
      <c r="J102" s="13"/>
      <c r="K102" s="125">
        <f>IF(K$90&gt;K$29,1,0)</f>
        <v>1</v>
      </c>
      <c r="L102" s="125"/>
      <c r="M102" s="125">
        <f>IF(M$90&gt;M$29,1,0)</f>
        <v>1</v>
      </c>
      <c r="N102" s="125"/>
      <c r="O102" s="125">
        <f>IF(O$90&gt;O$29,1,0)</f>
        <v>1</v>
      </c>
      <c r="P102" s="13"/>
      <c r="Q102" s="13"/>
      <c r="R102" s="13"/>
      <c r="S102" s="13"/>
      <c r="T102" s="13"/>
      <c r="U102" s="13"/>
      <c r="V102" s="13"/>
      <c r="W102" s="13"/>
      <c r="X102" s="119"/>
    </row>
    <row r="103" spans="2:24" ht="39" hidden="1" x14ac:dyDescent="0.25">
      <c r="B103" s="118"/>
      <c r="C103" s="99"/>
      <c r="D103" s="99"/>
      <c r="E103" s="125"/>
      <c r="F103" s="125"/>
      <c r="G103" s="125"/>
      <c r="H103" s="13"/>
      <c r="I103" s="13"/>
      <c r="J103" s="13"/>
      <c r="K103" s="124" t="s">
        <v>67</v>
      </c>
      <c r="L103" s="124"/>
      <c r="M103" s="124" t="s">
        <v>68</v>
      </c>
      <c r="N103" s="124"/>
      <c r="O103" s="124" t="s">
        <v>69</v>
      </c>
      <c r="P103" s="13"/>
      <c r="Q103" s="13"/>
      <c r="R103" s="130"/>
      <c r="S103" s="130"/>
      <c r="T103" s="130"/>
      <c r="U103" s="130"/>
      <c r="V103" s="13"/>
      <c r="W103" s="13"/>
      <c r="X103" s="119"/>
    </row>
    <row r="104" spans="2:24" ht="15.75" hidden="1" x14ac:dyDescent="0.25">
      <c r="B104" s="118"/>
      <c r="C104" s="99"/>
      <c r="D104" s="99"/>
      <c r="E104" s="125"/>
      <c r="F104" s="125"/>
      <c r="G104" s="125"/>
      <c r="H104" s="13"/>
      <c r="I104" s="13"/>
      <c r="J104" s="13"/>
      <c r="K104" s="124"/>
      <c r="L104" s="124"/>
      <c r="M104" s="124"/>
      <c r="N104" s="124"/>
      <c r="O104" s="124">
        <v>0</v>
      </c>
      <c r="P104" s="13"/>
      <c r="Q104" s="13"/>
      <c r="R104" s="130"/>
      <c r="S104" s="130"/>
      <c r="T104" s="130"/>
      <c r="U104" s="130"/>
      <c r="V104" s="13"/>
      <c r="W104" s="13"/>
      <c r="X104" s="119"/>
    </row>
    <row r="105" spans="2:24" ht="41.25" hidden="1" customHeight="1" thickBot="1" x14ac:dyDescent="0.25">
      <c r="B105" s="118"/>
      <c r="C105" s="99"/>
      <c r="D105" s="99"/>
      <c r="E105" s="125"/>
      <c r="F105" s="125"/>
      <c r="G105" s="125"/>
      <c r="H105" s="13"/>
      <c r="I105" s="13"/>
      <c r="J105" s="13"/>
      <c r="K105" s="124"/>
      <c r="L105" s="124"/>
      <c r="M105" s="124"/>
      <c r="N105" s="124"/>
      <c r="O105" s="124" t="e">
        <f>VLOOKUP(O104,M131:O133,2,FALSE)</f>
        <v>#N/A</v>
      </c>
      <c r="P105" s="13"/>
      <c r="Q105" s="13"/>
      <c r="R105" s="130"/>
      <c r="S105" s="130"/>
      <c r="T105" s="130"/>
      <c r="U105" s="130"/>
      <c r="V105" s="13"/>
      <c r="W105" s="13"/>
      <c r="X105" s="119"/>
    </row>
    <row r="106" spans="2:24" hidden="1" x14ac:dyDescent="0.2">
      <c r="B106" s="118"/>
      <c r="C106" s="13"/>
      <c r="D106" s="164"/>
      <c r="E106" s="125"/>
      <c r="F106" s="125"/>
      <c r="G106" s="125"/>
      <c r="H106" s="13"/>
      <c r="I106" s="13"/>
      <c r="J106" s="13"/>
      <c r="K106" s="332">
        <f>IF(((K102+M102+O102)=3),1,O105)</f>
        <v>1</v>
      </c>
      <c r="L106" s="332"/>
      <c r="M106" s="332"/>
      <c r="N106" s="332"/>
      <c r="O106" s="333"/>
      <c r="P106" s="13"/>
      <c r="Q106" s="13"/>
      <c r="R106" s="13"/>
      <c r="S106" s="13"/>
      <c r="T106" s="13"/>
      <c r="U106" s="13"/>
      <c r="V106" s="13"/>
      <c r="W106" s="13"/>
      <c r="X106" s="119"/>
    </row>
    <row r="107" spans="2:24" x14ac:dyDescent="0.2">
      <c r="B107" s="118"/>
      <c r="C107" s="13"/>
      <c r="D107" s="164"/>
      <c r="E107" s="125"/>
      <c r="F107" s="125"/>
      <c r="G107" s="125"/>
      <c r="H107" s="13"/>
      <c r="I107" s="13"/>
      <c r="J107" s="13"/>
      <c r="K107" s="17"/>
      <c r="L107" s="17"/>
      <c r="M107" s="17"/>
      <c r="N107" s="17"/>
      <c r="O107" s="17"/>
      <c r="P107" s="13"/>
      <c r="Q107" s="13"/>
      <c r="R107" s="13"/>
      <c r="S107" s="13"/>
      <c r="T107" s="13"/>
      <c r="U107" s="13"/>
      <c r="V107" s="13"/>
      <c r="W107" s="13"/>
      <c r="X107" s="119"/>
    </row>
    <row r="108" spans="2:24" ht="16.5" customHeight="1" x14ac:dyDescent="0.25">
      <c r="B108" s="118"/>
      <c r="C108" s="163" t="s">
        <v>145</v>
      </c>
      <c r="D108" s="170"/>
      <c r="E108" s="163"/>
      <c r="F108" s="163"/>
      <c r="G108" s="163"/>
      <c r="H108" s="13"/>
      <c r="I108" s="13"/>
      <c r="J108" s="13"/>
      <c r="K108" s="17"/>
      <c r="L108" s="17"/>
      <c r="M108" s="17"/>
      <c r="N108" s="17"/>
      <c r="O108" s="17"/>
      <c r="P108" s="13"/>
      <c r="Q108" s="13"/>
      <c r="R108" s="13"/>
      <c r="S108" s="13"/>
      <c r="T108" s="13"/>
      <c r="U108" s="13"/>
      <c r="V108" s="13"/>
      <c r="W108" s="13"/>
      <c r="X108" s="119"/>
    </row>
    <row r="109" spans="2:24" ht="16.5" customHeight="1" x14ac:dyDescent="0.25">
      <c r="B109" s="118"/>
      <c r="C109" s="163"/>
      <c r="D109" s="170"/>
      <c r="E109" s="163"/>
      <c r="F109" s="163"/>
      <c r="G109" s="163"/>
      <c r="H109" s="13"/>
      <c r="I109" s="13"/>
      <c r="J109" s="13"/>
      <c r="K109" s="17"/>
      <c r="L109" s="17"/>
      <c r="M109" s="17"/>
      <c r="N109" s="17"/>
      <c r="O109" s="17"/>
      <c r="P109" s="13"/>
      <c r="Q109" s="13"/>
      <c r="R109" s="13"/>
      <c r="S109" s="13"/>
      <c r="T109" s="13"/>
      <c r="U109" s="13"/>
      <c r="V109" s="13"/>
      <c r="W109" s="13"/>
      <c r="X109" s="119"/>
    </row>
    <row r="110" spans="2:24" ht="20.100000000000001" customHeight="1" x14ac:dyDescent="0.2">
      <c r="B110" s="118"/>
      <c r="C110" s="152" t="s">
        <v>101</v>
      </c>
      <c r="D110" s="164"/>
      <c r="E110" s="125"/>
      <c r="F110" s="125"/>
      <c r="G110" s="125"/>
      <c r="H110" s="13"/>
      <c r="I110" s="13"/>
      <c r="J110" s="13"/>
      <c r="K110" s="13"/>
      <c r="L110" s="13"/>
      <c r="M110" s="13"/>
      <c r="N110" s="13"/>
      <c r="O110" s="13"/>
      <c r="P110" s="13"/>
      <c r="Q110" s="13"/>
      <c r="R110" s="29" t="s">
        <v>72</v>
      </c>
      <c r="S110" s="29"/>
      <c r="T110" s="13"/>
      <c r="U110" s="13"/>
      <c r="V110" s="13"/>
      <c r="W110" s="13"/>
      <c r="X110" s="119"/>
    </row>
    <row r="111" spans="2:24" ht="55.5" customHeight="1" x14ac:dyDescent="0.2">
      <c r="B111" s="118"/>
      <c r="C111" s="340" t="s">
        <v>70</v>
      </c>
      <c r="D111" s="340"/>
      <c r="E111" s="340"/>
      <c r="F111" s="341"/>
      <c r="G111" s="341"/>
      <c r="H111" s="341"/>
      <c r="I111" s="341"/>
      <c r="J111" s="341"/>
      <c r="K111" s="341"/>
      <c r="L111" s="341"/>
      <c r="M111" s="341"/>
      <c r="N111" s="342"/>
      <c r="O111" s="342"/>
      <c r="P111" s="13"/>
      <c r="Q111" s="13"/>
      <c r="R111" s="29"/>
      <c r="S111" s="29"/>
      <c r="T111" s="13"/>
      <c r="U111" s="13"/>
      <c r="V111" s="13"/>
      <c r="W111" s="13"/>
      <c r="X111" s="119"/>
    </row>
    <row r="112" spans="2:24" ht="20.100000000000001" customHeight="1" x14ac:dyDescent="0.2">
      <c r="B112" s="118"/>
      <c r="C112" s="145"/>
      <c r="D112" s="145"/>
      <c r="E112" s="145"/>
      <c r="F112" s="125"/>
      <c r="G112" s="125"/>
      <c r="H112" s="13"/>
      <c r="I112" s="13"/>
      <c r="J112" s="13"/>
      <c r="K112" s="330" t="s">
        <v>91</v>
      </c>
      <c r="L112" s="330"/>
      <c r="M112" s="331"/>
      <c r="N112" s="331"/>
      <c r="O112" s="331"/>
      <c r="P112" s="13"/>
      <c r="Q112" s="13"/>
      <c r="R112" s="29"/>
      <c r="S112" s="29"/>
      <c r="T112" s="13"/>
      <c r="U112" s="13"/>
      <c r="V112" s="13"/>
      <c r="W112" s="13"/>
      <c r="X112" s="119"/>
    </row>
    <row r="113" spans="2:24" ht="26.25" customHeight="1" thickBot="1" x14ac:dyDescent="0.25">
      <c r="B113" s="118"/>
      <c r="C113" s="13"/>
      <c r="D113" s="13"/>
      <c r="E113" s="13"/>
      <c r="F113" s="125"/>
      <c r="G113" s="125"/>
      <c r="H113" s="13"/>
      <c r="I113" s="13"/>
      <c r="J113" s="13"/>
      <c r="K113" s="219" t="s">
        <v>17</v>
      </c>
      <c r="L113" s="219"/>
      <c r="M113" s="220" t="s">
        <v>15</v>
      </c>
      <c r="N113" s="220"/>
      <c r="O113" s="220" t="s">
        <v>16</v>
      </c>
      <c r="P113" s="13"/>
      <c r="Q113" s="13"/>
      <c r="R113" s="127">
        <v>1</v>
      </c>
      <c r="S113" s="127"/>
      <c r="T113" s="127"/>
      <c r="U113" s="127"/>
      <c r="V113" s="127"/>
      <c r="W113" s="127"/>
      <c r="X113" s="128"/>
    </row>
    <row r="114" spans="2:24" ht="148.5" customHeight="1" thickBot="1" x14ac:dyDescent="0.25">
      <c r="B114" s="118"/>
      <c r="C114" s="337"/>
      <c r="D114" s="338"/>
      <c r="E114" s="338"/>
      <c r="F114" s="37"/>
      <c r="G114" s="37"/>
      <c r="H114" s="13"/>
      <c r="I114" s="13"/>
      <c r="J114" s="13"/>
      <c r="K114" s="224" t="str">
        <f>IF(K$90&gt;=K$29,"Sufficient","Additional TSS Mitigation Required")</f>
        <v>Sufficient</v>
      </c>
      <c r="L114" s="225"/>
      <c r="M114" s="225" t="str">
        <f>IF(M$90&gt;=M$29,"Sufficient","Additional Metals Mitigation Required")</f>
        <v>Sufficient</v>
      </c>
      <c r="N114" s="225"/>
      <c r="O114" s="226" t="str">
        <f>IF(O$90&gt;=O$29,"Sufficient","Additional Hydrocarbon Mitigation Required")</f>
        <v>Sufficient</v>
      </c>
      <c r="P114" s="13"/>
      <c r="Q114" s="13"/>
      <c r="R114" s="171" t="s">
        <v>71</v>
      </c>
      <c r="S114" s="172"/>
      <c r="T114" s="13"/>
      <c r="U114" s="13"/>
      <c r="V114" s="13"/>
      <c r="W114" s="13"/>
      <c r="X114" s="119"/>
    </row>
    <row r="115" spans="2:24" ht="17.25" customHeight="1" thickBot="1" x14ac:dyDescent="0.25">
      <c r="B115" s="137"/>
      <c r="C115" s="173"/>
      <c r="D115" s="174"/>
      <c r="E115" s="174"/>
      <c r="F115" s="156"/>
      <c r="G115" s="156"/>
      <c r="H115" s="139"/>
      <c r="I115" s="139"/>
      <c r="J115" s="139"/>
      <c r="K115" s="175"/>
      <c r="L115" s="175"/>
      <c r="M115" s="175"/>
      <c r="N115" s="175"/>
      <c r="O115" s="175"/>
      <c r="P115" s="139"/>
      <c r="Q115" s="139"/>
      <c r="R115" s="177"/>
      <c r="S115" s="176"/>
      <c r="T115" s="139"/>
      <c r="U115" s="139"/>
      <c r="V115" s="139"/>
      <c r="W115" s="139"/>
      <c r="X115" s="143"/>
    </row>
    <row r="116" spans="2:24" ht="93" hidden="1" customHeight="1" thickTop="1" x14ac:dyDescent="0.2">
      <c r="C116" s="94"/>
      <c r="D116" s="167"/>
      <c r="E116" s="167"/>
      <c r="F116" s="93"/>
      <c r="G116" s="93"/>
      <c r="K116" s="124"/>
      <c r="L116" s="124"/>
      <c r="M116" s="124"/>
      <c r="N116" s="124"/>
      <c r="O116" s="124"/>
      <c r="R116" s="22"/>
      <c r="S116" s="16"/>
    </row>
    <row r="117" spans="2:24" ht="93" hidden="1" customHeight="1" x14ac:dyDescent="0.2">
      <c r="C117" s="94"/>
      <c r="D117" s="167"/>
      <c r="E117" s="167"/>
      <c r="F117" s="93"/>
      <c r="G117" s="93"/>
      <c r="K117" s="124"/>
      <c r="L117" s="124"/>
      <c r="M117" s="124"/>
      <c r="N117" s="124"/>
      <c r="O117" s="124"/>
      <c r="R117" s="22"/>
      <c r="S117" s="16"/>
    </row>
    <row r="118" spans="2:24" ht="93" hidden="1" customHeight="1" x14ac:dyDescent="0.2">
      <c r="C118" s="94"/>
      <c r="D118" s="167"/>
      <c r="E118" s="167"/>
      <c r="F118" s="93"/>
      <c r="G118" s="93"/>
      <c r="K118" s="124"/>
      <c r="L118" s="124"/>
      <c r="M118" s="124"/>
      <c r="N118" s="124"/>
      <c r="O118" s="124"/>
      <c r="R118" s="22"/>
      <c r="S118" s="16"/>
    </row>
    <row r="119" spans="2:24" ht="93" hidden="1" customHeight="1" x14ac:dyDescent="0.2">
      <c r="C119" s="94"/>
      <c r="D119" s="167"/>
      <c r="E119" s="167"/>
      <c r="F119" s="93"/>
      <c r="G119" s="93"/>
      <c r="K119" s="124"/>
      <c r="L119" s="124"/>
      <c r="M119" s="124"/>
      <c r="N119" s="124"/>
      <c r="O119" s="124"/>
      <c r="R119" s="22"/>
      <c r="S119" s="16"/>
    </row>
    <row r="120" spans="2:24" ht="93" hidden="1" customHeight="1" x14ac:dyDescent="0.2">
      <c r="C120" s="94"/>
      <c r="D120" s="167"/>
      <c r="E120" s="167"/>
      <c r="F120" s="93"/>
      <c r="G120" s="93"/>
      <c r="K120" s="124"/>
      <c r="L120" s="124"/>
      <c r="M120" s="124"/>
      <c r="N120" s="124"/>
      <c r="O120" s="124"/>
      <c r="R120" s="22"/>
      <c r="S120" s="16"/>
    </row>
    <row r="121" spans="2:24" ht="93" hidden="1" customHeight="1" x14ac:dyDescent="0.2">
      <c r="C121" s="94"/>
      <c r="D121" s="167"/>
      <c r="E121" s="167"/>
      <c r="F121" s="93"/>
      <c r="G121" s="93"/>
      <c r="K121" s="124"/>
      <c r="L121" s="124"/>
      <c r="M121" s="124"/>
      <c r="N121" s="124"/>
      <c r="O121" s="124"/>
      <c r="R121" s="22"/>
      <c r="S121" s="16"/>
    </row>
    <row r="122" spans="2:24" ht="93" hidden="1" customHeight="1" x14ac:dyDescent="0.2">
      <c r="C122" s="94"/>
      <c r="D122" s="167"/>
      <c r="E122" s="167"/>
      <c r="F122" s="93"/>
      <c r="G122" s="93"/>
      <c r="K122" s="124"/>
      <c r="L122" s="124"/>
      <c r="M122" s="124"/>
      <c r="N122" s="124"/>
      <c r="O122" s="124"/>
      <c r="R122" s="22"/>
      <c r="S122" s="16"/>
    </row>
    <row r="123" spans="2:24" ht="93" hidden="1" customHeight="1" x14ac:dyDescent="0.2">
      <c r="C123" s="94"/>
      <c r="D123" s="167"/>
      <c r="E123" s="167"/>
      <c r="F123" s="93"/>
      <c r="G123" s="93"/>
      <c r="K123" s="124"/>
      <c r="L123" s="124"/>
      <c r="M123" s="124"/>
      <c r="N123" s="124"/>
      <c r="O123" s="124"/>
      <c r="R123" s="22"/>
      <c r="S123" s="16"/>
    </row>
    <row r="124" spans="2:24" ht="93" hidden="1" customHeight="1" x14ac:dyDescent="0.2">
      <c r="C124" s="94"/>
      <c r="D124" s="167"/>
      <c r="E124" s="167"/>
      <c r="F124" s="93"/>
      <c r="G124" s="93"/>
      <c r="K124" s="124"/>
      <c r="L124" s="124"/>
      <c r="M124" s="124"/>
      <c r="N124" s="124"/>
      <c r="O124" s="124"/>
      <c r="R124" s="22"/>
      <c r="S124" s="16"/>
    </row>
    <row r="125" spans="2:24" ht="93" hidden="1" customHeight="1" x14ac:dyDescent="0.2">
      <c r="C125" s="94"/>
      <c r="D125" s="167"/>
      <c r="E125" s="167"/>
      <c r="F125" s="93"/>
      <c r="G125" s="93"/>
      <c r="K125" s="124"/>
      <c r="L125" s="124"/>
      <c r="M125" s="124"/>
      <c r="N125" s="124"/>
      <c r="O125" s="124"/>
      <c r="R125" s="22"/>
      <c r="S125" s="16"/>
    </row>
    <row r="126" spans="2:24" ht="93" hidden="1" customHeight="1" x14ac:dyDescent="0.2">
      <c r="C126" s="94"/>
      <c r="D126" s="167"/>
      <c r="E126" s="167"/>
      <c r="F126" s="93"/>
      <c r="G126" s="93"/>
      <c r="K126" s="124"/>
      <c r="L126" s="124"/>
      <c r="M126" s="124"/>
      <c r="N126" s="124"/>
      <c r="O126" s="124"/>
      <c r="R126" s="22"/>
      <c r="S126" s="16"/>
    </row>
    <row r="127" spans="2:24" ht="13.5" thickTop="1" x14ac:dyDescent="0.2"/>
    <row r="128" spans="2:24" ht="15.75" hidden="1" x14ac:dyDescent="0.25">
      <c r="C128" s="11"/>
      <c r="D128" s="11"/>
    </row>
    <row r="129" spans="3:24" hidden="1" x14ac:dyDescent="0.2">
      <c r="E129" s="1"/>
      <c r="F129" s="1"/>
      <c r="G129" s="1"/>
    </row>
    <row r="130" spans="3:24" hidden="1" x14ac:dyDescent="0.2">
      <c r="C130" s="8"/>
      <c r="E130" s="1"/>
      <c r="F130" s="1"/>
      <c r="G130" s="1"/>
    </row>
    <row r="131" spans="3:24" hidden="1" x14ac:dyDescent="0.2">
      <c r="E131" s="1"/>
      <c r="F131" s="1"/>
      <c r="G131" s="1"/>
      <c r="M131">
        <f>K102</f>
        <v>1</v>
      </c>
      <c r="O131" t="str">
        <f>K103</f>
        <v>Additional TSS mitigation required</v>
      </c>
    </row>
    <row r="132" spans="3:24" hidden="1" x14ac:dyDescent="0.2">
      <c r="E132" s="1"/>
      <c r="F132" s="1"/>
      <c r="G132" s="1"/>
      <c r="M132">
        <f>M102</f>
        <v>1</v>
      </c>
      <c r="O132" t="str">
        <f>M103</f>
        <v>Additional Metals mitigation required</v>
      </c>
    </row>
    <row r="133" spans="3:24" hidden="1" x14ac:dyDescent="0.2">
      <c r="E133" s="1"/>
      <c r="F133" s="1"/>
      <c r="G133" s="1"/>
      <c r="M133">
        <f>O102</f>
        <v>1</v>
      </c>
      <c r="O133" t="str">
        <f>O103</f>
        <v>Additional Hydrocarbon mitigation required</v>
      </c>
    </row>
    <row r="134" spans="3:24" hidden="1" x14ac:dyDescent="0.2">
      <c r="E134" s="1"/>
      <c r="F134" s="1"/>
      <c r="G134" s="1"/>
    </row>
    <row r="135" spans="3:24" hidden="1" x14ac:dyDescent="0.2">
      <c r="E135" s="1"/>
      <c r="F135" s="1"/>
      <c r="G135" s="1"/>
    </row>
    <row r="136" spans="3:24" hidden="1" x14ac:dyDescent="0.2">
      <c r="E136" s="1"/>
      <c r="F136" s="1"/>
      <c r="G136" s="1"/>
    </row>
    <row r="137" spans="3:24" ht="59.25" hidden="1" customHeight="1" x14ac:dyDescent="0.2">
      <c r="C137" s="334"/>
      <c r="D137" s="335"/>
      <c r="E137" s="335"/>
      <c r="F137" s="335"/>
      <c r="G137" s="335"/>
      <c r="H137" s="336"/>
      <c r="I137" s="336"/>
      <c r="J137" s="336"/>
      <c r="K137" s="336"/>
      <c r="L137" s="23"/>
    </row>
    <row r="138" spans="3:24" ht="13.5" hidden="1" thickBot="1" x14ac:dyDescent="0.25">
      <c r="D138" s="7"/>
      <c r="E138" s="1"/>
      <c r="F138" s="1"/>
      <c r="G138" s="1"/>
      <c r="K138" s="14"/>
      <c r="L138" s="14"/>
      <c r="M138" s="14"/>
      <c r="N138" s="14"/>
      <c r="O138" s="14"/>
      <c r="R138" s="15"/>
      <c r="S138" s="88"/>
      <c r="T138" s="15"/>
      <c r="U138" s="88"/>
      <c r="V138" s="15"/>
      <c r="W138" s="88"/>
      <c r="X138" s="15"/>
    </row>
    <row r="139" spans="3:24" ht="16.5" hidden="1" thickBot="1" x14ac:dyDescent="0.3">
      <c r="D139" s="18" t="s">
        <v>92</v>
      </c>
      <c r="E139" s="19"/>
      <c r="F139" s="19"/>
      <c r="G139" s="19"/>
      <c r="H139" s="20"/>
      <c r="I139" s="20"/>
      <c r="J139" s="20"/>
      <c r="K139" s="326" t="str">
        <f>IF(((K102+M102+O102)=3),"SUFFICIENT",K106)</f>
        <v>SUFFICIENT</v>
      </c>
      <c r="L139" s="326"/>
      <c r="M139" s="326"/>
      <c r="N139" s="326"/>
      <c r="O139" s="327"/>
      <c r="T139" s="22"/>
      <c r="U139" s="22"/>
    </row>
    <row r="140" spans="3:24" hidden="1" x14ac:dyDescent="0.2">
      <c r="E140" s="1"/>
      <c r="F140" s="1"/>
      <c r="G140" s="1"/>
    </row>
    <row r="141" spans="3:24" hidden="1" x14ac:dyDescent="0.2">
      <c r="E141" s="1"/>
      <c r="F141" s="1"/>
      <c r="G141" s="1"/>
    </row>
    <row r="142" spans="3:24" hidden="1" x14ac:dyDescent="0.2">
      <c r="E142" s="1"/>
      <c r="F142" s="1"/>
      <c r="G142" s="1"/>
    </row>
    <row r="143" spans="3:24" hidden="1" x14ac:dyDescent="0.2">
      <c r="E143" s="1"/>
      <c r="F143" s="1"/>
      <c r="G143" s="1"/>
    </row>
    <row r="144" spans="3:24" hidden="1" x14ac:dyDescent="0.2">
      <c r="E144" s="1"/>
      <c r="F144" s="1"/>
      <c r="G144" s="1"/>
    </row>
    <row r="145" spans="6:11" hidden="1" x14ac:dyDescent="0.2"/>
    <row r="148" spans="6:11" hidden="1" x14ac:dyDescent="0.2"/>
    <row r="149" spans="6:11" hidden="1" x14ac:dyDescent="0.2"/>
    <row r="150" spans="6:11" ht="33" customHeight="1" x14ac:dyDescent="0.2">
      <c r="F150" s="1"/>
      <c r="H150" s="1"/>
      <c r="I150" s="1"/>
      <c r="J150" s="1"/>
      <c r="K150" s="1"/>
    </row>
    <row r="158" spans="6:11" ht="30" customHeight="1" x14ac:dyDescent="0.2"/>
    <row r="159" spans="6:11" ht="30" customHeight="1" x14ac:dyDescent="0.2"/>
    <row r="160" spans="6:11" ht="30" customHeight="1" x14ac:dyDescent="0.2"/>
    <row r="166" ht="50.25" customHeight="1" x14ac:dyDescent="0.2"/>
  </sheetData>
  <sheetProtection sheet="1" objects="1" scenarios="1"/>
  <mergeCells count="33">
    <mergeCell ref="R61:V62"/>
    <mergeCell ref="C77:M77"/>
    <mergeCell ref="R96:V97"/>
    <mergeCell ref="K23:O23"/>
    <mergeCell ref="C35:M35"/>
    <mergeCell ref="C36:M36"/>
    <mergeCell ref="C38:M38"/>
    <mergeCell ref="C39:M39"/>
    <mergeCell ref="C40:M40"/>
    <mergeCell ref="K139:O139"/>
    <mergeCell ref="K41:O41"/>
    <mergeCell ref="K78:O78"/>
    <mergeCell ref="K106:O106"/>
    <mergeCell ref="K94:O94"/>
    <mergeCell ref="K112:O112"/>
    <mergeCell ref="C137:K137"/>
    <mergeCell ref="C114:E114"/>
    <mergeCell ref="D47:D49"/>
    <mergeCell ref="C72:M72"/>
    <mergeCell ref="C74:M74"/>
    <mergeCell ref="C75:M75"/>
    <mergeCell ref="C76:M76"/>
    <mergeCell ref="C111:O111"/>
    <mergeCell ref="C7:R7"/>
    <mergeCell ref="C8:R8"/>
    <mergeCell ref="H2:T2"/>
    <mergeCell ref="C19:E19"/>
    <mergeCell ref="D26:D27"/>
    <mergeCell ref="D20:M20"/>
    <mergeCell ref="D21:M21"/>
    <mergeCell ref="C22:M22"/>
    <mergeCell ref="C6:R6"/>
    <mergeCell ref="C4:O4"/>
  </mergeCells>
  <dataValidations count="3">
    <dataValidation type="list" allowBlank="1" showInputMessage="1" showErrorMessage="1" sqref="E25">
      <formula1>landut</formula1>
    </dataValidation>
    <dataValidation type="list" allowBlank="1" showInputMessage="1" showErrorMessage="1" sqref="E80">
      <formula1>gwthree</formula1>
    </dataValidation>
    <dataValidation type="list" allowBlank="1" showInputMessage="1" showErrorMessage="1" sqref="E43:E45">
      <formula1>comptypethree</formula1>
    </dataValidation>
  </dataValidations>
  <hyperlinks>
    <hyperlink ref="G65" location="'2. THE TOOL'!C79" display="Go to Step 2B"/>
    <hyperlink ref="G66" location="'2. THE TOOL'!C97" display="Go to Step 2C"/>
  </hyperlinks>
  <pageMargins left="0.70866141732283472" right="0.70866141732283472" top="0.74803149606299213" bottom="0.74803149606299213" header="0.31496062992125984" footer="0.31496062992125984"/>
  <pageSetup paperSize="9" scale="2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workbookViewId="0"/>
  </sheetViews>
  <sheetFormatPr defaultRowHeight="12.75" x14ac:dyDescent="0.2"/>
  <cols>
    <col min="3" max="19" width="9.7109375" customWidth="1"/>
  </cols>
  <sheetData>
    <row r="1" spans="1:29" ht="26.25" customHeight="1" x14ac:dyDescent="0.4">
      <c r="A1" s="107" t="s">
        <v>210</v>
      </c>
      <c r="Q1" s="315" t="s">
        <v>75</v>
      </c>
      <c r="R1" s="315"/>
      <c r="S1" s="315"/>
      <c r="T1" s="315"/>
      <c r="U1" s="315"/>
      <c r="V1" s="315"/>
      <c r="W1" s="315"/>
      <c r="X1" s="315"/>
      <c r="Y1" s="315"/>
      <c r="Z1" s="315"/>
      <c r="AA1" s="315"/>
      <c r="AB1" s="316"/>
      <c r="AC1" s="316"/>
    </row>
    <row r="2" spans="1:29" ht="15.75" x14ac:dyDescent="0.25">
      <c r="A2" s="5"/>
      <c r="Q2" s="316"/>
      <c r="R2" s="316"/>
      <c r="S2" s="316"/>
      <c r="T2" s="316"/>
      <c r="U2" s="316"/>
      <c r="V2" s="316"/>
      <c r="W2" s="316"/>
      <c r="X2" s="316"/>
      <c r="Y2" s="316"/>
      <c r="Z2" s="316"/>
      <c r="AA2" s="316"/>
      <c r="AB2" s="316"/>
      <c r="AC2" s="316"/>
    </row>
    <row r="3" spans="1:29" ht="15.75" x14ac:dyDescent="0.25">
      <c r="A3" s="5"/>
      <c r="Q3" s="316"/>
      <c r="R3" s="316"/>
      <c r="S3" s="316"/>
      <c r="T3" s="316"/>
      <c r="U3" s="316"/>
      <c r="V3" s="316"/>
      <c r="W3" s="316"/>
      <c r="X3" s="316"/>
      <c r="Y3" s="316"/>
      <c r="Z3" s="316"/>
      <c r="AA3" s="316"/>
      <c r="AB3" s="316"/>
      <c r="AC3" s="316"/>
    </row>
    <row r="4" spans="1:29" ht="15.75" x14ac:dyDescent="0.25">
      <c r="A4" s="5"/>
      <c r="Q4" s="316"/>
      <c r="R4" s="316"/>
      <c r="S4" s="316"/>
      <c r="T4" s="316"/>
      <c r="U4" s="316"/>
      <c r="V4" s="316"/>
      <c r="W4" s="316"/>
      <c r="X4" s="316"/>
      <c r="Y4" s="316"/>
      <c r="Z4" s="316"/>
      <c r="AA4" s="316"/>
      <c r="AB4" s="316"/>
      <c r="AC4" s="316"/>
    </row>
    <row r="5" spans="1:29" ht="16.5" thickBot="1" x14ac:dyDescent="0.3">
      <c r="A5" s="5"/>
    </row>
    <row r="6" spans="1:29" ht="17.25" thickTop="1" thickBot="1" x14ac:dyDescent="0.3">
      <c r="D6" s="97" t="s">
        <v>193</v>
      </c>
      <c r="E6" s="98"/>
      <c r="F6" s="95"/>
      <c r="G6" s="95"/>
      <c r="H6" s="95"/>
      <c r="I6" s="95"/>
      <c r="J6" s="95"/>
      <c r="K6" s="95"/>
      <c r="L6" s="95"/>
      <c r="M6" s="95"/>
      <c r="N6" s="95"/>
      <c r="O6" s="95"/>
      <c r="P6" s="96"/>
    </row>
    <row r="7" spans="1:29" ht="13.5" thickTop="1" x14ac:dyDescent="0.2"/>
    <row r="10" spans="1:29" ht="15.75" x14ac:dyDescent="0.25">
      <c r="C10" s="99" t="s">
        <v>190</v>
      </c>
      <c r="D10" s="13"/>
      <c r="E10" s="13"/>
      <c r="F10" s="13"/>
      <c r="G10" s="13"/>
      <c r="H10" s="13"/>
      <c r="I10" s="13"/>
      <c r="J10" s="13"/>
      <c r="K10" s="13"/>
      <c r="L10" s="13"/>
      <c r="M10" s="13"/>
    </row>
    <row r="11" spans="1:29" ht="15.75" x14ac:dyDescent="0.25">
      <c r="C11" s="99"/>
      <c r="D11" s="13"/>
      <c r="E11" s="13"/>
      <c r="F11" s="13"/>
      <c r="G11" s="13"/>
      <c r="H11" s="13"/>
      <c r="I11" s="13"/>
      <c r="J11" s="13"/>
      <c r="K11" s="13"/>
      <c r="L11" s="13"/>
      <c r="M11" s="13"/>
    </row>
    <row r="12" spans="1:29" ht="12.75" customHeight="1" x14ac:dyDescent="0.2">
      <c r="C12" s="356" t="s">
        <v>189</v>
      </c>
      <c r="D12" s="357"/>
      <c r="E12" s="357"/>
      <c r="F12" s="358"/>
      <c r="I12" s="365" t="s">
        <v>191</v>
      </c>
      <c r="J12" s="366"/>
      <c r="K12" s="366"/>
      <c r="L12" s="367"/>
      <c r="O12" s="365" t="s">
        <v>192</v>
      </c>
      <c r="P12" s="374"/>
      <c r="Q12" s="374"/>
      <c r="R12" s="375"/>
    </row>
    <row r="13" spans="1:29" x14ac:dyDescent="0.2">
      <c r="C13" s="359"/>
      <c r="D13" s="360"/>
      <c r="E13" s="360"/>
      <c r="F13" s="361"/>
      <c r="I13" s="368"/>
      <c r="J13" s="369"/>
      <c r="K13" s="369"/>
      <c r="L13" s="370"/>
      <c r="O13" s="376"/>
      <c r="P13" s="377"/>
      <c r="Q13" s="377"/>
      <c r="R13" s="378"/>
    </row>
    <row r="14" spans="1:29" x14ac:dyDescent="0.2">
      <c r="C14" s="359"/>
      <c r="D14" s="360"/>
      <c r="E14" s="360"/>
      <c r="F14" s="361"/>
      <c r="I14" s="368"/>
      <c r="J14" s="369"/>
      <c r="K14" s="369"/>
      <c r="L14" s="370"/>
      <c r="O14" s="376"/>
      <c r="P14" s="377"/>
      <c r="Q14" s="377"/>
      <c r="R14" s="378"/>
    </row>
    <row r="15" spans="1:29" x14ac:dyDescent="0.2">
      <c r="C15" s="359"/>
      <c r="D15" s="360"/>
      <c r="E15" s="360"/>
      <c r="F15" s="361"/>
      <c r="I15" s="368"/>
      <c r="J15" s="369"/>
      <c r="K15" s="369"/>
      <c r="L15" s="370"/>
      <c r="O15" s="376"/>
      <c r="P15" s="377"/>
      <c r="Q15" s="377"/>
      <c r="R15" s="378"/>
    </row>
    <row r="16" spans="1:29" x14ac:dyDescent="0.2">
      <c r="C16" s="362"/>
      <c r="D16" s="363"/>
      <c r="E16" s="363"/>
      <c r="F16" s="364"/>
      <c r="I16" s="371"/>
      <c r="J16" s="372"/>
      <c r="K16" s="372"/>
      <c r="L16" s="373"/>
      <c r="O16" s="379"/>
      <c r="P16" s="380"/>
      <c r="Q16" s="380"/>
      <c r="R16" s="381"/>
    </row>
    <row r="17" spans="3:19" x14ac:dyDescent="0.2">
      <c r="C17" s="178"/>
      <c r="D17" s="178"/>
      <c r="E17" s="178"/>
    </row>
    <row r="18" spans="3:19" x14ac:dyDescent="0.2">
      <c r="C18" s="178"/>
      <c r="D18" s="178"/>
      <c r="E18" s="178"/>
    </row>
    <row r="19" spans="3:19" ht="13.5" thickBot="1" x14ac:dyDescent="0.25"/>
    <row r="20" spans="3:19" ht="13.5" customHeight="1" thickTop="1" x14ac:dyDescent="0.2">
      <c r="C20" s="384" t="s">
        <v>180</v>
      </c>
      <c r="D20" s="385"/>
      <c r="E20" s="385"/>
      <c r="F20" s="386"/>
      <c r="I20" s="390" t="s">
        <v>209</v>
      </c>
      <c r="J20" s="385"/>
      <c r="K20" s="385"/>
      <c r="L20" s="386"/>
      <c r="O20" s="390" t="s">
        <v>209</v>
      </c>
      <c r="P20" s="385"/>
      <c r="Q20" s="385"/>
      <c r="R20" s="386"/>
    </row>
    <row r="21" spans="3:19" x14ac:dyDescent="0.2">
      <c r="C21" s="387"/>
      <c r="D21" s="341"/>
      <c r="E21" s="341"/>
      <c r="F21" s="388"/>
      <c r="I21" s="387"/>
      <c r="J21" s="341"/>
      <c r="K21" s="341"/>
      <c r="L21" s="388"/>
      <c r="O21" s="387"/>
      <c r="P21" s="341"/>
      <c r="Q21" s="341"/>
      <c r="R21" s="388"/>
    </row>
    <row r="22" spans="3:19" ht="26.25" customHeight="1" x14ac:dyDescent="0.2">
      <c r="C22" s="387"/>
      <c r="D22" s="341"/>
      <c r="E22" s="341"/>
      <c r="F22" s="388"/>
      <c r="I22" s="387"/>
      <c r="J22" s="341"/>
      <c r="K22" s="341"/>
      <c r="L22" s="388"/>
      <c r="M22" s="187"/>
      <c r="N22" s="187"/>
      <c r="O22" s="387"/>
      <c r="P22" s="341"/>
      <c r="Q22" s="341"/>
      <c r="R22" s="388"/>
      <c r="S22" s="187"/>
    </row>
    <row r="23" spans="3:19" ht="6" customHeight="1" x14ac:dyDescent="0.2">
      <c r="C23" s="387"/>
      <c r="D23" s="341"/>
      <c r="E23" s="341"/>
      <c r="F23" s="388"/>
      <c r="I23" s="312"/>
      <c r="J23" s="275"/>
      <c r="K23" s="275"/>
      <c r="L23" s="313"/>
      <c r="M23" s="187"/>
      <c r="N23" s="187"/>
      <c r="O23" s="180"/>
      <c r="P23" s="187"/>
      <c r="Q23" s="187"/>
      <c r="R23" s="181"/>
      <c r="S23" s="187"/>
    </row>
    <row r="24" spans="3:19" ht="113.25" customHeight="1" thickBot="1" x14ac:dyDescent="0.3">
      <c r="C24" s="389"/>
      <c r="D24" s="382"/>
      <c r="E24" s="382"/>
      <c r="F24" s="383"/>
      <c r="I24" s="346" t="s">
        <v>109</v>
      </c>
      <c r="J24" s="347"/>
      <c r="K24" s="347"/>
      <c r="L24" s="348"/>
      <c r="M24" s="275"/>
      <c r="N24" s="275"/>
      <c r="O24" s="346" t="s">
        <v>109</v>
      </c>
      <c r="P24" s="347"/>
      <c r="Q24" s="347"/>
      <c r="R24" s="348"/>
      <c r="S24" s="275"/>
    </row>
    <row r="25" spans="3:19" ht="14.25" customHeight="1" thickTop="1" x14ac:dyDescent="0.2"/>
    <row r="27" spans="3:19" ht="13.5" thickBot="1" x14ac:dyDescent="0.25"/>
    <row r="28" spans="3:19" ht="16.5" thickTop="1" x14ac:dyDescent="0.25">
      <c r="C28" s="349" t="s">
        <v>194</v>
      </c>
      <c r="D28" s="350"/>
      <c r="E28" s="350"/>
      <c r="F28" s="350"/>
      <c r="G28" s="350"/>
      <c r="H28" s="350"/>
      <c r="I28" s="350"/>
      <c r="J28" s="350"/>
      <c r="K28" s="350"/>
      <c r="L28" s="350"/>
      <c r="M28" s="351"/>
    </row>
    <row r="29" spans="3:19" x14ac:dyDescent="0.2">
      <c r="C29" s="101"/>
      <c r="D29" s="13"/>
      <c r="E29" s="13"/>
      <c r="F29" s="13"/>
      <c r="G29" s="13"/>
      <c r="H29" s="13"/>
      <c r="I29" s="13"/>
      <c r="J29" s="13"/>
      <c r="K29" s="13"/>
      <c r="L29" s="13"/>
      <c r="M29" s="100"/>
    </row>
    <row r="30" spans="3:19" ht="36.75" customHeight="1" thickBot="1" x14ac:dyDescent="0.3">
      <c r="C30" s="346" t="s">
        <v>105</v>
      </c>
      <c r="D30" s="382"/>
      <c r="E30" s="382"/>
      <c r="F30" s="382"/>
      <c r="G30" s="382"/>
      <c r="H30" s="382"/>
      <c r="I30" s="382"/>
      <c r="J30" s="382"/>
      <c r="K30" s="382"/>
      <c r="L30" s="382"/>
      <c r="M30" s="383"/>
    </row>
    <row r="31" spans="3:19" ht="16.5" thickTop="1" x14ac:dyDescent="0.25">
      <c r="C31" s="99"/>
      <c r="D31" s="13"/>
      <c r="E31" s="13"/>
      <c r="F31" s="13"/>
      <c r="G31" s="13"/>
      <c r="H31" s="13"/>
      <c r="I31" s="13"/>
      <c r="J31" s="13"/>
      <c r="K31" s="13"/>
      <c r="L31" s="13"/>
      <c r="M31" s="13"/>
    </row>
    <row r="34" spans="3:19" ht="13.5" thickBot="1" x14ac:dyDescent="0.25"/>
    <row r="35" spans="3:19" ht="27" customHeight="1" thickTop="1" thickBot="1" x14ac:dyDescent="0.3">
      <c r="C35" s="352" t="s">
        <v>195</v>
      </c>
      <c r="D35" s="353"/>
      <c r="E35" s="353"/>
      <c r="F35" s="353"/>
      <c r="G35" s="353"/>
      <c r="H35" s="353"/>
      <c r="I35" s="353"/>
      <c r="J35" s="353"/>
      <c r="K35" s="353"/>
      <c r="L35" s="353"/>
      <c r="M35" s="353"/>
      <c r="N35" s="353"/>
      <c r="O35" s="353"/>
      <c r="P35" s="353"/>
      <c r="Q35" s="353"/>
      <c r="R35" s="353"/>
      <c r="S35" s="354"/>
    </row>
    <row r="36" spans="3:19" ht="13.5" thickTop="1" x14ac:dyDescent="0.2"/>
    <row r="38" spans="3:19" ht="13.5" thickBot="1" x14ac:dyDescent="0.25"/>
    <row r="39" spans="3:19" ht="27.75" customHeight="1" thickTop="1" thickBot="1" x14ac:dyDescent="0.3">
      <c r="C39" s="355" t="s">
        <v>196</v>
      </c>
      <c r="D39" s="353"/>
      <c r="E39" s="353"/>
      <c r="F39" s="353"/>
      <c r="G39" s="353"/>
      <c r="H39" s="353"/>
      <c r="I39" s="353"/>
      <c r="J39" s="353"/>
      <c r="K39" s="353"/>
      <c r="L39" s="353"/>
      <c r="M39" s="353"/>
      <c r="N39" s="353"/>
      <c r="O39" s="353"/>
      <c r="P39" s="353"/>
      <c r="Q39" s="353"/>
      <c r="R39" s="353"/>
      <c r="S39" s="354"/>
    </row>
    <row r="40" spans="3:19" ht="13.5" thickTop="1" x14ac:dyDescent="0.2"/>
  </sheetData>
  <sheetProtection password="CCE8" sheet="1" objects="1" scenarios="1"/>
  <mergeCells count="13">
    <mergeCell ref="O24:R24"/>
    <mergeCell ref="Q1:AC4"/>
    <mergeCell ref="C28:M28"/>
    <mergeCell ref="C35:S35"/>
    <mergeCell ref="C39:S39"/>
    <mergeCell ref="C12:F16"/>
    <mergeCell ref="I12:L16"/>
    <mergeCell ref="O12:R16"/>
    <mergeCell ref="C30:M30"/>
    <mergeCell ref="C20:F24"/>
    <mergeCell ref="I20:L22"/>
    <mergeCell ref="I24:L24"/>
    <mergeCell ref="O20:R22"/>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2"/>
  <sheetViews>
    <sheetView zoomScaleNormal="100" workbookViewId="0">
      <selection activeCell="F14" sqref="F14"/>
    </sheetView>
  </sheetViews>
  <sheetFormatPr defaultRowHeight="12.75" x14ac:dyDescent="0.2"/>
  <cols>
    <col min="1" max="1" width="1.28515625" customWidth="1"/>
    <col min="3" max="3" width="22.28515625" customWidth="1"/>
    <col min="4" max="4" width="1.42578125" customWidth="1"/>
    <col min="5" max="5" width="44.140625" customWidth="1"/>
    <col min="6" max="9" width="50.7109375" customWidth="1"/>
  </cols>
  <sheetData>
    <row r="1" spans="2:19" ht="26.25" customHeight="1" x14ac:dyDescent="0.4">
      <c r="B1" s="107" t="s">
        <v>211</v>
      </c>
      <c r="G1" s="315" t="s">
        <v>75</v>
      </c>
      <c r="H1" s="316"/>
      <c r="I1" s="316"/>
      <c r="J1" s="272"/>
      <c r="K1" s="272"/>
      <c r="L1" s="272"/>
      <c r="M1" s="272"/>
      <c r="N1" s="272"/>
      <c r="O1" s="272"/>
      <c r="P1" s="272"/>
      <c r="Q1" s="272"/>
      <c r="R1" s="273"/>
      <c r="S1" s="273"/>
    </row>
    <row r="2" spans="2:19" ht="26.25" x14ac:dyDescent="0.4">
      <c r="B2" s="107" t="s">
        <v>115</v>
      </c>
      <c r="G2" s="316"/>
      <c r="H2" s="316"/>
      <c r="I2" s="316"/>
      <c r="J2" s="273"/>
      <c r="K2" s="273"/>
      <c r="L2" s="273"/>
      <c r="M2" s="273"/>
      <c r="N2" s="273"/>
      <c r="O2" s="273"/>
      <c r="P2" s="273"/>
      <c r="Q2" s="273"/>
      <c r="R2" s="273"/>
      <c r="S2" s="273"/>
    </row>
    <row r="3" spans="2:19" x14ac:dyDescent="0.2">
      <c r="G3" s="316"/>
      <c r="H3" s="316"/>
      <c r="I3" s="316"/>
      <c r="J3" s="273"/>
      <c r="K3" s="273"/>
      <c r="L3" s="273"/>
      <c r="M3" s="273"/>
      <c r="N3" s="273"/>
      <c r="O3" s="273"/>
      <c r="P3" s="273"/>
      <c r="Q3" s="273"/>
      <c r="R3" s="273"/>
      <c r="S3" s="273"/>
    </row>
    <row r="4" spans="2:19" x14ac:dyDescent="0.2">
      <c r="G4" s="316"/>
      <c r="H4" s="316"/>
      <c r="I4" s="316"/>
      <c r="J4" s="273"/>
      <c r="K4" s="273"/>
      <c r="L4" s="273"/>
      <c r="M4" s="273"/>
      <c r="N4" s="273"/>
      <c r="O4" s="273"/>
      <c r="P4" s="273"/>
      <c r="Q4" s="273"/>
      <c r="R4" s="273"/>
      <c r="S4" s="273"/>
    </row>
    <row r="5" spans="2:19" ht="13.5" thickBot="1" x14ac:dyDescent="0.25"/>
    <row r="6" spans="2:19" ht="16.5" thickTop="1" x14ac:dyDescent="0.25">
      <c r="B6" s="105" t="s">
        <v>115</v>
      </c>
      <c r="C6" s="106"/>
      <c r="D6" s="106"/>
      <c r="E6" s="250"/>
      <c r="F6" s="400" t="s">
        <v>72</v>
      </c>
      <c r="G6" s="401"/>
      <c r="H6" s="402"/>
      <c r="I6" s="403"/>
    </row>
    <row r="7" spans="2:19" ht="13.5" thickBot="1" x14ac:dyDescent="0.25">
      <c r="B7" s="103"/>
      <c r="C7" s="104"/>
      <c r="D7" s="104"/>
      <c r="E7" s="251"/>
      <c r="F7" s="245">
        <v>1</v>
      </c>
      <c r="G7" s="260">
        <v>2</v>
      </c>
      <c r="H7" s="261">
        <v>3</v>
      </c>
      <c r="I7" s="243">
        <v>4</v>
      </c>
    </row>
    <row r="8" spans="2:19" ht="43.5" customHeight="1" x14ac:dyDescent="0.2">
      <c r="B8" s="291"/>
      <c r="C8" s="292" t="s">
        <v>116</v>
      </c>
      <c r="D8" s="293"/>
      <c r="E8" s="294" t="str">
        <f>IF('2. THE TOOL'!E27="",'2. THE TOOL'!E25,'2. THE TOOL'!E27)</f>
        <v>Residential roofing</v>
      </c>
      <c r="F8" s="394" t="str">
        <f>'2. THE TOOL'!R25</f>
        <v/>
      </c>
      <c r="G8" s="397" t="str">
        <f>'2. THE TOOL'!T25</f>
        <v/>
      </c>
      <c r="H8" s="295"/>
      <c r="I8" s="296"/>
    </row>
    <row r="9" spans="2:19" ht="14.25" customHeight="1" x14ac:dyDescent="0.2">
      <c r="B9" s="227"/>
      <c r="C9" s="228" t="s">
        <v>117</v>
      </c>
      <c r="D9" s="228"/>
      <c r="E9" s="252" t="str">
        <f>'2. THE TOOL'!H29</f>
        <v>Very low</v>
      </c>
      <c r="F9" s="395"/>
      <c r="G9" s="398"/>
      <c r="H9" s="262"/>
      <c r="I9" s="244"/>
    </row>
    <row r="10" spans="2:19" x14ac:dyDescent="0.2">
      <c r="B10" s="227"/>
      <c r="C10" s="228" t="s">
        <v>118</v>
      </c>
      <c r="D10" s="228"/>
      <c r="E10" s="252"/>
      <c r="F10" s="395"/>
      <c r="G10" s="398"/>
      <c r="H10" s="262"/>
      <c r="I10" s="244"/>
    </row>
    <row r="11" spans="2:19" ht="15" customHeight="1" x14ac:dyDescent="0.2">
      <c r="B11" s="227"/>
      <c r="C11" s="229" t="s">
        <v>119</v>
      </c>
      <c r="D11" s="229"/>
      <c r="E11" s="253">
        <f>'2. THE TOOL'!K29</f>
        <v>0.2</v>
      </c>
      <c r="F11" s="395"/>
      <c r="G11" s="398"/>
      <c r="H11" s="262"/>
      <c r="I11" s="244"/>
    </row>
    <row r="12" spans="2:19" ht="15" customHeight="1" x14ac:dyDescent="0.2">
      <c r="B12" s="227"/>
      <c r="C12" s="229" t="s">
        <v>15</v>
      </c>
      <c r="D12" s="229"/>
      <c r="E12" s="253">
        <f>'2. THE TOOL'!M29</f>
        <v>0.2</v>
      </c>
      <c r="F12" s="395"/>
      <c r="G12" s="398"/>
      <c r="H12" s="262"/>
      <c r="I12" s="244"/>
    </row>
    <row r="13" spans="2:19" ht="15" customHeight="1" thickBot="1" x14ac:dyDescent="0.25">
      <c r="B13" s="297"/>
      <c r="C13" s="298" t="s">
        <v>16</v>
      </c>
      <c r="D13" s="298"/>
      <c r="E13" s="299">
        <f>'2. THE TOOL'!O29</f>
        <v>0.05</v>
      </c>
      <c r="F13" s="396"/>
      <c r="G13" s="399"/>
      <c r="H13" s="300"/>
      <c r="I13" s="301"/>
    </row>
    <row r="14" spans="2:19" x14ac:dyDescent="0.2">
      <c r="B14" s="230"/>
      <c r="C14" s="217" t="s">
        <v>120</v>
      </c>
      <c r="D14" s="217"/>
      <c r="E14" s="254"/>
      <c r="F14" s="246"/>
      <c r="G14" s="263"/>
      <c r="H14" s="263"/>
      <c r="I14" s="231"/>
    </row>
    <row r="15" spans="2:19" ht="120" customHeight="1" x14ac:dyDescent="0.2">
      <c r="B15" s="230"/>
      <c r="C15" s="217" t="s">
        <v>121</v>
      </c>
      <c r="D15" s="217"/>
      <c r="E15" s="255" t="str">
        <f>IF('2. THE TOOL'!E47="",'2. THE TOOL'!E43,'2. THE TOOL'!E47)</f>
        <v>Filter strip</v>
      </c>
      <c r="F15" s="247" t="str">
        <f>'2. THE TOOL'!R43</f>
        <v>SuDS components can only be assumed to deliver these indices if they follow design guidance with respect to hydraulics and treatment set out in the relevant technical component chapters of the SuDS Manual. See also checklists in Appendix B</v>
      </c>
      <c r="G15" s="264" t="str">
        <f>'2. THE TOOL'!T43</f>
        <v/>
      </c>
      <c r="H15" s="264" t="str">
        <f>'2. THE TOOL'!V43</f>
        <v/>
      </c>
      <c r="I15" s="231"/>
    </row>
    <row r="16" spans="2:19" ht="120" customHeight="1" x14ac:dyDescent="0.2">
      <c r="B16" s="267"/>
      <c r="C16" s="268" t="s">
        <v>122</v>
      </c>
      <c r="D16" s="268"/>
      <c r="E16" s="269" t="str">
        <f>IF('2. THE TOOL'!E48="",'2. THE TOOL'!E44,'2. THE TOOL'!E48)</f>
        <v>Detention basin</v>
      </c>
      <c r="F16" s="247" t="str">
        <f>'2. THE TOOL'!R44</f>
        <v>SuDS components can only be assumed to deliver these indices if they follow design guidance with respect to hydraulics and treatment set out in the relevant technical component chapters of the SuDS Manual. See also checklists in Appendix B</v>
      </c>
      <c r="G16" s="264" t="str">
        <f>'2. THE TOOL'!T44</f>
        <v/>
      </c>
      <c r="H16" s="264" t="str">
        <f>'2. THE TOOL'!V44</f>
        <v/>
      </c>
      <c r="I16" s="270"/>
    </row>
    <row r="17" spans="2:9" ht="120" customHeight="1" x14ac:dyDescent="0.2">
      <c r="B17" s="267"/>
      <c r="C17" s="268" t="s">
        <v>123</v>
      </c>
      <c r="D17" s="268"/>
      <c r="E17" s="269" t="str">
        <f>IF('2. THE TOOL'!E49="",'2. THE TOOL'!E45,'2. THE TOOL'!E49)</f>
        <v>None</v>
      </c>
      <c r="F17" s="247" t="str">
        <f>'2. THE TOOL'!R45</f>
        <v/>
      </c>
      <c r="G17" s="264" t="str">
        <f>'2. THE TOOL'!T45</f>
        <v/>
      </c>
      <c r="H17" s="264" t="str">
        <f>'2. THE TOOL'!V45</f>
        <v/>
      </c>
      <c r="I17" s="270"/>
    </row>
    <row r="18" spans="2:9" x14ac:dyDescent="0.2">
      <c r="B18" s="230"/>
      <c r="C18" s="217" t="s">
        <v>124</v>
      </c>
      <c r="D18" s="217"/>
      <c r="E18" s="254"/>
      <c r="F18" s="246"/>
      <c r="G18" s="263"/>
      <c r="H18" s="263"/>
      <c r="I18" s="231"/>
    </row>
    <row r="19" spans="2:9" ht="15" customHeight="1" x14ac:dyDescent="0.2">
      <c r="B19" s="230"/>
      <c r="C19" s="217" t="s">
        <v>119</v>
      </c>
      <c r="D19" s="217"/>
      <c r="E19" s="254">
        <f>'2. THE TOOL'!K62</f>
        <v>0.65</v>
      </c>
      <c r="F19" s="246"/>
      <c r="G19" s="263"/>
      <c r="H19" s="263"/>
      <c r="I19" s="231"/>
    </row>
    <row r="20" spans="2:9" ht="15" customHeight="1" x14ac:dyDescent="0.2">
      <c r="B20" s="230"/>
      <c r="C20" s="217" t="s">
        <v>15</v>
      </c>
      <c r="D20" s="217"/>
      <c r="E20" s="254">
        <f>'2. THE TOOL'!M62</f>
        <v>0.65</v>
      </c>
      <c r="F20" s="246"/>
      <c r="G20" s="263"/>
      <c r="H20" s="263"/>
      <c r="I20" s="231"/>
    </row>
    <row r="21" spans="2:9" ht="15" customHeight="1" thickBot="1" x14ac:dyDescent="0.25">
      <c r="B21" s="230"/>
      <c r="C21" s="217" t="s">
        <v>16</v>
      </c>
      <c r="D21" s="217"/>
      <c r="E21" s="254">
        <f>'2. THE TOOL'!O62</f>
        <v>0.8</v>
      </c>
      <c r="F21" s="246"/>
      <c r="G21" s="263"/>
      <c r="H21" s="263"/>
      <c r="I21" s="231"/>
    </row>
    <row r="22" spans="2:9" ht="6" customHeight="1" x14ac:dyDescent="0.2">
      <c r="B22" s="302"/>
      <c r="C22" s="303"/>
      <c r="D22" s="303"/>
      <c r="E22" s="304"/>
      <c r="F22" s="305"/>
      <c r="G22" s="306"/>
      <c r="H22" s="306"/>
      <c r="I22" s="307"/>
    </row>
    <row r="23" spans="2:9" ht="63" customHeight="1" x14ac:dyDescent="0.2">
      <c r="B23" s="232"/>
      <c r="C23" s="233" t="s">
        <v>125</v>
      </c>
      <c r="D23" s="233"/>
      <c r="E23" s="256" t="str">
        <f>IF('2. THE TOOL'!E82="",'2. THE TOOL'!E80,'2. THE TOOL'!E82)</f>
        <v xml:space="preserve">Dense vegetation layer underlain by 300 mm minimum depth of soils with good contamination attenuation potential </v>
      </c>
      <c r="F23" s="404" t="str">
        <f>'2. THE TOOL'!R80</f>
        <v>All designs must include a minimum of 1 m unsaturated depth of subsoil or aquifer material between the infiltration surface and the maximum likely groundwater level.                                 Infiltration components should always be preceded by upstream component(s) that trap(s) silt, or designed specifically to retain sediment in a separate lined zone, easily accessible for maintenance, such that the sediment will not be re-suspended in subsequent events</v>
      </c>
      <c r="G23" s="406" t="str">
        <f>'2. THE TOOL'!T80</f>
        <v xml:space="preserve">The underlying soils must provide good contaminant attenuation potential (eg as recommended in Sniffer 2008 (a) and (b) / Scott Wilson (2010) or other appropriate guidance). Alternative depth and soil combinations must provide equivalent protection to the underlying groundwater </v>
      </c>
      <c r="H23" s="406" t="str">
        <f>'2. THE TOOL'!V80</f>
        <v/>
      </c>
      <c r="I23" s="406" t="str">
        <f>'2. THE TOOL'!X80</f>
        <v/>
      </c>
    </row>
    <row r="24" spans="2:9" ht="46.5" customHeight="1" x14ac:dyDescent="0.2">
      <c r="B24" s="232"/>
      <c r="C24" s="234" t="s">
        <v>126</v>
      </c>
      <c r="D24" s="234"/>
      <c r="E24" s="257"/>
      <c r="F24" s="392"/>
      <c r="G24" s="407"/>
      <c r="H24" s="407"/>
      <c r="I24" s="407"/>
    </row>
    <row r="25" spans="2:9" ht="15" customHeight="1" x14ac:dyDescent="0.2">
      <c r="B25" s="232"/>
      <c r="C25" s="233" t="s">
        <v>119</v>
      </c>
      <c r="D25" s="233"/>
      <c r="E25" s="257">
        <f>'2. THE TOOL'!K84</f>
        <v>0.6</v>
      </c>
      <c r="F25" s="392"/>
      <c r="G25" s="407"/>
      <c r="H25" s="407"/>
      <c r="I25" s="407"/>
    </row>
    <row r="26" spans="2:9" ht="15" customHeight="1" x14ac:dyDescent="0.2">
      <c r="B26" s="232"/>
      <c r="C26" s="233" t="s">
        <v>15</v>
      </c>
      <c r="D26" s="233"/>
      <c r="E26" s="257">
        <f>'2. THE TOOL'!M84</f>
        <v>0.5</v>
      </c>
      <c r="F26" s="392"/>
      <c r="G26" s="407"/>
      <c r="H26" s="407"/>
      <c r="I26" s="407"/>
    </row>
    <row r="27" spans="2:9" ht="15" customHeight="1" thickBot="1" x14ac:dyDescent="0.25">
      <c r="B27" s="308"/>
      <c r="C27" s="309" t="s">
        <v>16</v>
      </c>
      <c r="D27" s="309"/>
      <c r="E27" s="310">
        <f>'2. THE TOOL'!O84</f>
        <v>0.6</v>
      </c>
      <c r="F27" s="405"/>
      <c r="G27" s="408"/>
      <c r="H27" s="408"/>
      <c r="I27" s="408"/>
    </row>
    <row r="28" spans="2:9" x14ac:dyDescent="0.2">
      <c r="B28" s="235"/>
      <c r="C28" s="236"/>
      <c r="D28" s="236"/>
      <c r="E28" s="258"/>
      <c r="F28" s="248"/>
      <c r="G28" s="265"/>
      <c r="H28" s="265"/>
      <c r="I28" s="237"/>
    </row>
    <row r="29" spans="2:9" ht="27" customHeight="1" x14ac:dyDescent="0.2">
      <c r="B29" s="393" t="s">
        <v>127</v>
      </c>
      <c r="C29" s="318"/>
      <c r="D29" s="238"/>
      <c r="E29" s="258"/>
      <c r="F29" s="391" t="str">
        <f>'2. THE TOOL'!R114</f>
        <v>Reference to local planning documents should also be made to identify any additional protection required for sites due to habitat conservation (see Chapter 7 The SuDS design process). The implications of developments on or within close proximity to an area with an environmental designation, such as a Site of Special Scientific Interest (SSSI), should be considered via consultation with relevant conservation bodies such as Natural England</v>
      </c>
      <c r="G29" s="265"/>
      <c r="H29" s="265"/>
      <c r="I29" s="237"/>
    </row>
    <row r="30" spans="2:9" ht="15" customHeight="1" x14ac:dyDescent="0.2">
      <c r="B30" s="235"/>
      <c r="C30" s="239" t="s">
        <v>119</v>
      </c>
      <c r="D30" s="239"/>
      <c r="E30" s="258">
        <f>'2. THE TOOL'!K97</f>
        <v>0.95</v>
      </c>
      <c r="F30" s="392"/>
      <c r="G30" s="265"/>
      <c r="H30" s="265"/>
      <c r="I30" s="237"/>
    </row>
    <row r="31" spans="2:9" ht="15" customHeight="1" x14ac:dyDescent="0.2">
      <c r="B31" s="235"/>
      <c r="C31" s="239" t="s">
        <v>15</v>
      </c>
      <c r="D31" s="239"/>
      <c r="E31" s="258">
        <f>'2. THE TOOL'!M97</f>
        <v>0.9</v>
      </c>
      <c r="F31" s="392"/>
      <c r="G31" s="265"/>
      <c r="H31" s="265"/>
      <c r="I31" s="237"/>
    </row>
    <row r="32" spans="2:9" ht="15" customHeight="1" x14ac:dyDescent="0.2">
      <c r="B32" s="235"/>
      <c r="C32" s="239" t="s">
        <v>16</v>
      </c>
      <c r="D32" s="239"/>
      <c r="E32" s="258" t="str">
        <f>'2. THE TOOL'!O97</f>
        <v>&gt;0.95</v>
      </c>
      <c r="F32" s="392"/>
      <c r="G32" s="265"/>
      <c r="H32" s="265"/>
      <c r="I32" s="237"/>
    </row>
    <row r="33" spans="2:9" x14ac:dyDescent="0.2">
      <c r="B33" s="235"/>
      <c r="C33" s="236"/>
      <c r="D33" s="236"/>
      <c r="E33" s="258"/>
      <c r="F33" s="392"/>
      <c r="G33" s="265"/>
      <c r="H33" s="265"/>
      <c r="I33" s="237"/>
    </row>
    <row r="34" spans="2:9" ht="30.75" customHeight="1" x14ac:dyDescent="0.2">
      <c r="B34" s="393" t="s">
        <v>207</v>
      </c>
      <c r="C34" s="318"/>
      <c r="D34" s="238"/>
      <c r="E34" s="258"/>
      <c r="F34" s="392"/>
      <c r="G34" s="265"/>
      <c r="H34" s="265"/>
      <c r="I34" s="237"/>
    </row>
    <row r="35" spans="2:9" ht="15" customHeight="1" x14ac:dyDescent="0.2">
      <c r="B35" s="235"/>
      <c r="C35" s="239" t="s">
        <v>119</v>
      </c>
      <c r="D35" s="239"/>
      <c r="E35" s="258" t="str">
        <f>'2. THE TOOL'!K114</f>
        <v>Sufficient</v>
      </c>
      <c r="F35" s="392"/>
      <c r="G35" s="265"/>
      <c r="H35" s="265"/>
      <c r="I35" s="237"/>
    </row>
    <row r="36" spans="2:9" ht="15" customHeight="1" x14ac:dyDescent="0.2">
      <c r="B36" s="235"/>
      <c r="C36" s="239" t="s">
        <v>15</v>
      </c>
      <c r="D36" s="239"/>
      <c r="E36" s="258" t="str">
        <f>'2. THE TOOL'!M114</f>
        <v>Sufficient</v>
      </c>
      <c r="F36" s="392"/>
      <c r="G36" s="265"/>
      <c r="H36" s="265"/>
      <c r="I36" s="237"/>
    </row>
    <row r="37" spans="2:9" ht="15" customHeight="1" x14ac:dyDescent="0.2">
      <c r="B37" s="235"/>
      <c r="C37" s="239" t="s">
        <v>16</v>
      </c>
      <c r="D37" s="239"/>
      <c r="E37" s="258" t="str">
        <f>'2. THE TOOL'!O114</f>
        <v>Sufficient</v>
      </c>
      <c r="F37" s="392"/>
      <c r="G37" s="265"/>
      <c r="H37" s="265"/>
      <c r="I37" s="237"/>
    </row>
    <row r="38" spans="2:9" ht="13.5" thickBot="1" x14ac:dyDescent="0.25">
      <c r="B38" s="240"/>
      <c r="C38" s="241"/>
      <c r="D38" s="241"/>
      <c r="E38" s="259"/>
      <c r="F38" s="249"/>
      <c r="G38" s="266"/>
      <c r="H38" s="266"/>
      <c r="I38" s="242"/>
    </row>
    <row r="39" spans="2:9" ht="13.5" thickTop="1" x14ac:dyDescent="0.2">
      <c r="B39" s="192"/>
      <c r="C39" s="192"/>
      <c r="D39" s="192"/>
      <c r="E39" s="192"/>
      <c r="F39" s="192"/>
      <c r="G39" s="192"/>
      <c r="H39" s="192"/>
      <c r="I39" s="192"/>
    </row>
    <row r="40" spans="2:9" x14ac:dyDescent="0.2">
      <c r="B40" s="192"/>
      <c r="C40" s="192"/>
      <c r="D40" s="192"/>
      <c r="E40" s="192"/>
      <c r="F40" s="192"/>
      <c r="G40" s="192"/>
      <c r="H40" s="192"/>
      <c r="I40" s="192"/>
    </row>
    <row r="41" spans="2:9" x14ac:dyDescent="0.2">
      <c r="B41" s="192"/>
      <c r="C41" s="192"/>
      <c r="D41" s="192"/>
      <c r="E41" s="192"/>
      <c r="F41" s="192"/>
      <c r="G41" s="192"/>
      <c r="H41" s="192"/>
      <c r="I41" s="192"/>
    </row>
    <row r="42" spans="2:9" x14ac:dyDescent="0.2">
      <c r="B42" s="192"/>
      <c r="C42" s="192"/>
      <c r="D42" s="192"/>
      <c r="E42" s="192"/>
      <c r="F42" s="192"/>
      <c r="G42" s="192"/>
      <c r="H42" s="192"/>
      <c r="I42" s="192"/>
    </row>
  </sheetData>
  <sheetProtection password="CCE8" sheet="1" objects="1" scenarios="1"/>
  <mergeCells count="11">
    <mergeCell ref="G1:I4"/>
    <mergeCell ref="F29:F37"/>
    <mergeCell ref="B29:C29"/>
    <mergeCell ref="B34:C34"/>
    <mergeCell ref="F8:F13"/>
    <mergeCell ref="G8:G13"/>
    <mergeCell ref="F6:I6"/>
    <mergeCell ref="F23:F27"/>
    <mergeCell ref="G23:G27"/>
    <mergeCell ref="H23:H27"/>
    <mergeCell ref="I23:I27"/>
  </mergeCells>
  <pageMargins left="0.70866141732283472" right="0.70866141732283472" top="0.74803149606299213" bottom="0.74803149606299213" header="0.31496062992125984" footer="0.31496062992125984"/>
  <pageSetup paperSize="9" scale="47"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zoomScaleNormal="100" workbookViewId="0">
      <selection activeCell="I1" sqref="I1:K4"/>
    </sheetView>
  </sheetViews>
  <sheetFormatPr defaultRowHeight="12.75" x14ac:dyDescent="0.2"/>
  <cols>
    <col min="1" max="1" width="12" customWidth="1"/>
    <col min="2" max="2" width="18.5703125" customWidth="1"/>
    <col min="3" max="3" width="50.140625" customWidth="1"/>
    <col min="4" max="4" width="11.28515625" hidden="1" customWidth="1"/>
    <col min="5" max="5" width="15.140625" customWidth="1"/>
    <col min="6" max="6" width="11.7109375" customWidth="1"/>
    <col min="7" max="7" width="10.42578125" customWidth="1"/>
    <col min="8" max="8" width="15" customWidth="1"/>
    <col min="10" max="10" width="71.140625" customWidth="1"/>
    <col min="11" max="11" width="61.5703125" customWidth="1"/>
  </cols>
  <sheetData>
    <row r="1" spans="1:11" ht="26.25" x14ac:dyDescent="0.4">
      <c r="B1" s="107" t="s">
        <v>212</v>
      </c>
      <c r="I1" s="315" t="s">
        <v>75</v>
      </c>
      <c r="J1" s="316"/>
      <c r="K1" s="316"/>
    </row>
    <row r="2" spans="1:11" ht="26.25" x14ac:dyDescent="0.4">
      <c r="B2" s="107" t="s">
        <v>213</v>
      </c>
      <c r="I2" s="316"/>
      <c r="J2" s="316"/>
      <c r="K2" s="316"/>
    </row>
    <row r="3" spans="1:11" ht="26.25" x14ac:dyDescent="0.4">
      <c r="B3" s="107"/>
      <c r="I3" s="316"/>
      <c r="J3" s="316"/>
      <c r="K3" s="316"/>
    </row>
    <row r="4" spans="1:11" ht="26.25" x14ac:dyDescent="0.4">
      <c r="B4" s="107"/>
      <c r="I4" s="316"/>
      <c r="J4" s="316"/>
      <c r="K4" s="316"/>
    </row>
    <row r="5" spans="1:11" ht="16.5" thickBot="1" x14ac:dyDescent="0.3">
      <c r="C5" s="5"/>
    </row>
    <row r="6" spans="1:11" ht="42.75" customHeight="1" thickTop="1" x14ac:dyDescent="0.2">
      <c r="A6" s="2"/>
      <c r="B6" s="24" t="s">
        <v>7</v>
      </c>
      <c r="C6" s="25"/>
      <c r="D6" s="26"/>
      <c r="E6" s="48" t="s">
        <v>8</v>
      </c>
      <c r="F6" s="49" t="s">
        <v>14</v>
      </c>
      <c r="G6" s="50"/>
      <c r="H6" s="50"/>
      <c r="I6" s="25"/>
      <c r="J6" s="27" t="s">
        <v>167</v>
      </c>
      <c r="K6" s="27" t="s">
        <v>167</v>
      </c>
    </row>
    <row r="7" spans="1:11" ht="40.5" customHeight="1" thickBot="1" x14ac:dyDescent="0.25">
      <c r="A7" s="2"/>
      <c r="B7" s="28"/>
      <c r="C7" s="13"/>
      <c r="D7" s="29"/>
      <c r="E7" s="51"/>
      <c r="F7" s="52" t="s">
        <v>17</v>
      </c>
      <c r="G7" s="53" t="s">
        <v>15</v>
      </c>
      <c r="H7" s="53" t="s">
        <v>16</v>
      </c>
      <c r="I7" s="13"/>
      <c r="J7" s="201">
        <v>1</v>
      </c>
      <c r="K7" s="201">
        <v>2</v>
      </c>
    </row>
    <row r="8" spans="1:11" ht="13.5" thickTop="1" x14ac:dyDescent="0.2">
      <c r="B8" s="43" t="s">
        <v>34</v>
      </c>
      <c r="C8" s="44" t="s">
        <v>35</v>
      </c>
      <c r="D8" s="25"/>
      <c r="E8" s="50"/>
      <c r="F8" s="50"/>
      <c r="G8" s="50"/>
      <c r="H8" s="50"/>
      <c r="I8" s="25"/>
      <c r="J8" s="45"/>
      <c r="K8" s="202"/>
    </row>
    <row r="9" spans="1:11" ht="13.5" thickBot="1" x14ac:dyDescent="0.25">
      <c r="B9" s="39"/>
      <c r="C9" s="46"/>
      <c r="D9" s="42"/>
      <c r="E9" s="54"/>
      <c r="F9" s="54"/>
      <c r="G9" s="54"/>
      <c r="H9" s="54"/>
      <c r="I9" s="42"/>
      <c r="J9" s="47"/>
      <c r="K9" s="204"/>
    </row>
    <row r="10" spans="1:11" ht="13.5" thickTop="1" x14ac:dyDescent="0.2">
      <c r="B10" s="31" t="s">
        <v>18</v>
      </c>
      <c r="C10" s="13" t="s">
        <v>76</v>
      </c>
      <c r="D10" s="13"/>
      <c r="E10" s="55" t="s">
        <v>13</v>
      </c>
      <c r="F10" s="55">
        <v>0.2</v>
      </c>
      <c r="G10" s="55">
        <v>0.2</v>
      </c>
      <c r="H10" s="55">
        <v>0.05</v>
      </c>
      <c r="I10" s="13"/>
      <c r="J10" s="30"/>
      <c r="K10" s="203"/>
    </row>
    <row r="11" spans="1:11" x14ac:dyDescent="0.2">
      <c r="B11" s="32"/>
      <c r="C11" s="13" t="s">
        <v>77</v>
      </c>
      <c r="D11" s="13"/>
      <c r="E11" s="55" t="s">
        <v>13</v>
      </c>
      <c r="F11" s="55">
        <v>0.3</v>
      </c>
      <c r="G11" s="55">
        <v>0.2</v>
      </c>
      <c r="H11" s="55">
        <v>0.05</v>
      </c>
      <c r="I11" s="13"/>
      <c r="J11" s="30"/>
      <c r="K11" s="203"/>
    </row>
    <row r="12" spans="1:11" ht="38.25" x14ac:dyDescent="0.2">
      <c r="B12" s="32"/>
      <c r="C12" s="13" t="s">
        <v>78</v>
      </c>
      <c r="D12" s="13"/>
      <c r="E12" s="55" t="s">
        <v>20</v>
      </c>
      <c r="F12" s="55">
        <v>0.3</v>
      </c>
      <c r="G12" s="55">
        <v>0.4</v>
      </c>
      <c r="H12" s="55">
        <v>0.05</v>
      </c>
      <c r="I12" s="13"/>
      <c r="J12" s="205" t="s">
        <v>36</v>
      </c>
      <c r="K12" s="206"/>
    </row>
    <row r="13" spans="1:11" ht="39" customHeight="1" x14ac:dyDescent="0.2">
      <c r="B13" s="32"/>
      <c r="C13" s="13" t="s">
        <v>79</v>
      </c>
      <c r="D13" s="13"/>
      <c r="E13" s="55" t="s">
        <v>21</v>
      </c>
      <c r="F13" s="55">
        <v>0.3</v>
      </c>
      <c r="G13" s="55">
        <v>0.6</v>
      </c>
      <c r="H13" s="55">
        <v>0.05</v>
      </c>
      <c r="I13" s="13"/>
      <c r="J13" s="205" t="s">
        <v>36</v>
      </c>
      <c r="K13" s="206"/>
    </row>
    <row r="14" spans="1:11" ht="42" customHeight="1" thickBot="1" x14ac:dyDescent="0.25">
      <c r="B14" s="57"/>
      <c r="C14" s="58" t="s">
        <v>80</v>
      </c>
      <c r="D14" s="58"/>
      <c r="E14" s="59" t="s">
        <v>23</v>
      </c>
      <c r="F14" s="59">
        <v>0.3</v>
      </c>
      <c r="G14" s="59">
        <v>0.8</v>
      </c>
      <c r="H14" s="59">
        <v>0.05</v>
      </c>
      <c r="I14" s="58"/>
      <c r="J14" s="207" t="s">
        <v>36</v>
      </c>
      <c r="K14" s="206"/>
    </row>
    <row r="15" spans="1:11" x14ac:dyDescent="0.2">
      <c r="B15" s="31" t="s">
        <v>19</v>
      </c>
      <c r="C15" s="33" t="s">
        <v>0</v>
      </c>
      <c r="D15" s="13"/>
      <c r="E15" s="55" t="s">
        <v>20</v>
      </c>
      <c r="F15" s="55">
        <v>0.5</v>
      </c>
      <c r="G15" s="55">
        <v>0.4</v>
      </c>
      <c r="H15" s="55">
        <v>0.4</v>
      </c>
      <c r="I15" s="13"/>
      <c r="J15" s="208"/>
      <c r="K15" s="209"/>
    </row>
    <row r="16" spans="1:11" x14ac:dyDescent="0.2">
      <c r="B16" s="32"/>
      <c r="C16" s="33" t="s">
        <v>1</v>
      </c>
      <c r="D16" s="13"/>
      <c r="E16" s="55" t="s">
        <v>20</v>
      </c>
      <c r="F16" s="55">
        <v>0.5</v>
      </c>
      <c r="G16" s="55">
        <v>0.4</v>
      </c>
      <c r="H16" s="55">
        <v>0.4</v>
      </c>
      <c r="I16" s="13"/>
      <c r="J16" s="208"/>
      <c r="K16" s="206"/>
    </row>
    <row r="17" spans="2:11" ht="42.75" customHeight="1" x14ac:dyDescent="0.2">
      <c r="B17" s="32"/>
      <c r="C17" s="34" t="s">
        <v>2</v>
      </c>
      <c r="D17" s="13"/>
      <c r="E17" s="55" t="s">
        <v>20</v>
      </c>
      <c r="F17" s="55">
        <v>0.5</v>
      </c>
      <c r="G17" s="55">
        <v>0.4</v>
      </c>
      <c r="H17" s="55">
        <v>0.4</v>
      </c>
      <c r="I17" s="13"/>
      <c r="J17" s="208"/>
      <c r="K17" s="206"/>
    </row>
    <row r="18" spans="2:11" ht="26.25" thickBot="1" x14ac:dyDescent="0.25">
      <c r="B18" s="57"/>
      <c r="C18" s="60" t="s">
        <v>3</v>
      </c>
      <c r="D18" s="58"/>
      <c r="E18" s="59" t="s">
        <v>21</v>
      </c>
      <c r="F18" s="59">
        <v>0.7</v>
      </c>
      <c r="G18" s="59">
        <v>0.6</v>
      </c>
      <c r="H18" s="59">
        <v>0.7</v>
      </c>
      <c r="I18" s="58"/>
      <c r="J18" s="210"/>
      <c r="K18" s="211"/>
    </row>
    <row r="19" spans="2:11" ht="30.75" customHeight="1" x14ac:dyDescent="0.2">
      <c r="B19" s="31" t="s">
        <v>22</v>
      </c>
      <c r="C19" s="13" t="s">
        <v>38</v>
      </c>
      <c r="D19" s="13"/>
      <c r="E19" s="55" t="s">
        <v>21</v>
      </c>
      <c r="F19" s="55">
        <v>0.7</v>
      </c>
      <c r="G19" s="55">
        <v>0.6</v>
      </c>
      <c r="H19" s="55">
        <v>0.7</v>
      </c>
      <c r="I19" s="13"/>
      <c r="J19" s="205" t="s">
        <v>37</v>
      </c>
      <c r="K19" s="206"/>
    </row>
    <row r="20" spans="2:11" ht="67.5" customHeight="1" x14ac:dyDescent="0.2">
      <c r="B20" s="32"/>
      <c r="C20" s="13" t="s">
        <v>9</v>
      </c>
      <c r="D20" s="13"/>
      <c r="E20" s="55" t="s">
        <v>23</v>
      </c>
      <c r="F20" s="55">
        <v>0.8</v>
      </c>
      <c r="G20" s="55">
        <v>0.8</v>
      </c>
      <c r="H20" s="55">
        <v>0.9</v>
      </c>
      <c r="I20" s="13"/>
      <c r="J20" s="205" t="s">
        <v>169</v>
      </c>
      <c r="K20" s="212" t="s">
        <v>168</v>
      </c>
    </row>
    <row r="21" spans="2:11" ht="65.25" customHeight="1" x14ac:dyDescent="0.2">
      <c r="B21" s="32"/>
      <c r="C21" s="13" t="s">
        <v>10</v>
      </c>
      <c r="D21" s="13"/>
      <c r="E21" s="55" t="s">
        <v>23</v>
      </c>
      <c r="F21" s="55">
        <v>0.8</v>
      </c>
      <c r="G21" s="55">
        <v>0.8</v>
      </c>
      <c r="H21" s="55">
        <v>0.9</v>
      </c>
      <c r="I21" s="13"/>
      <c r="J21" s="205" t="s">
        <v>171</v>
      </c>
      <c r="K21" s="212" t="s">
        <v>170</v>
      </c>
    </row>
    <row r="22" spans="2:11" ht="66" customHeight="1" x14ac:dyDescent="0.2">
      <c r="B22" s="32"/>
      <c r="C22" s="35" t="s">
        <v>11</v>
      </c>
      <c r="D22" s="13"/>
      <c r="E22" s="55" t="s">
        <v>23</v>
      </c>
      <c r="F22" s="55">
        <v>0.8</v>
      </c>
      <c r="G22" s="55">
        <v>0.8</v>
      </c>
      <c r="H22" s="55">
        <v>0.9</v>
      </c>
      <c r="I22" s="13"/>
      <c r="J22" s="205" t="s">
        <v>171</v>
      </c>
      <c r="K22" s="212" t="s">
        <v>170</v>
      </c>
    </row>
    <row r="23" spans="2:11" ht="67.5" customHeight="1" x14ac:dyDescent="0.2">
      <c r="B23" s="32"/>
      <c r="C23" s="36" t="s">
        <v>12</v>
      </c>
      <c r="D23" s="37"/>
      <c r="E23" s="55" t="s">
        <v>23</v>
      </c>
      <c r="F23" s="55">
        <v>0.8</v>
      </c>
      <c r="G23" s="55">
        <v>0.8</v>
      </c>
      <c r="H23" s="55">
        <v>0.9</v>
      </c>
      <c r="I23" s="13"/>
      <c r="J23" s="205" t="s">
        <v>171</v>
      </c>
      <c r="K23" s="212" t="s">
        <v>170</v>
      </c>
    </row>
    <row r="24" spans="2:11" ht="66" customHeight="1" thickBot="1" x14ac:dyDescent="0.25">
      <c r="B24" s="57"/>
      <c r="C24" s="62" t="s">
        <v>94</v>
      </c>
      <c r="D24" s="58"/>
      <c r="E24" s="59" t="s">
        <v>23</v>
      </c>
      <c r="F24" s="59">
        <v>0.8</v>
      </c>
      <c r="G24" s="59">
        <v>0.8</v>
      </c>
      <c r="H24" s="59">
        <v>0.9</v>
      </c>
      <c r="I24" s="58"/>
      <c r="J24" s="207" t="s">
        <v>171</v>
      </c>
      <c r="K24" s="214" t="s">
        <v>170</v>
      </c>
    </row>
    <row r="25" spans="2:11" ht="25.5" x14ac:dyDescent="0.2">
      <c r="B25" s="31" t="s">
        <v>24</v>
      </c>
      <c r="C25" s="37" t="s">
        <v>206</v>
      </c>
      <c r="D25" s="13"/>
      <c r="E25" s="55" t="s">
        <v>20</v>
      </c>
      <c r="F25" s="55">
        <v>0.5</v>
      </c>
      <c r="G25" s="55">
        <v>0.4</v>
      </c>
      <c r="H25" s="55">
        <v>0.4</v>
      </c>
      <c r="I25" s="13"/>
      <c r="J25" s="208"/>
      <c r="K25" s="206"/>
    </row>
    <row r="26" spans="2:11" ht="24" x14ac:dyDescent="0.2">
      <c r="B26" s="32"/>
      <c r="C26" s="38" t="s">
        <v>5</v>
      </c>
      <c r="D26" s="13"/>
      <c r="E26" s="55" t="s">
        <v>21</v>
      </c>
      <c r="F26" s="55">
        <v>0.7</v>
      </c>
      <c r="G26" s="55">
        <v>0.6</v>
      </c>
      <c r="H26" s="55">
        <v>0.7</v>
      </c>
      <c r="I26" s="13"/>
      <c r="J26" s="208"/>
      <c r="K26" s="206"/>
    </row>
    <row r="27" spans="2:11" ht="66" customHeight="1" x14ac:dyDescent="0.2">
      <c r="B27" s="32"/>
      <c r="C27" s="13" t="s">
        <v>6</v>
      </c>
      <c r="D27" s="13"/>
      <c r="E27" s="55" t="s">
        <v>23</v>
      </c>
      <c r="F27" s="55">
        <v>0.8</v>
      </c>
      <c r="G27" s="55">
        <v>0.8</v>
      </c>
      <c r="H27" s="55">
        <v>0.9</v>
      </c>
      <c r="I27" s="13"/>
      <c r="J27" s="205" t="s">
        <v>171</v>
      </c>
      <c r="K27" s="212" t="s">
        <v>170</v>
      </c>
    </row>
    <row r="28" spans="2:11" ht="60.75" customHeight="1" thickBot="1" x14ac:dyDescent="0.25">
      <c r="B28" s="57"/>
      <c r="C28" s="58" t="s">
        <v>4</v>
      </c>
      <c r="D28" s="58"/>
      <c r="E28" s="59" t="s">
        <v>23</v>
      </c>
      <c r="F28" s="59" t="s">
        <v>28</v>
      </c>
      <c r="G28" s="59" t="s">
        <v>28</v>
      </c>
      <c r="H28" s="59" t="s">
        <v>28</v>
      </c>
      <c r="I28" s="58"/>
      <c r="J28" s="207" t="s">
        <v>27</v>
      </c>
      <c r="K28" s="211"/>
    </row>
    <row r="29" spans="2:11" ht="81.75" customHeight="1" thickBot="1" x14ac:dyDescent="0.25">
      <c r="B29" s="39" t="s">
        <v>25</v>
      </c>
      <c r="C29" s="40" t="s">
        <v>96</v>
      </c>
      <c r="D29" s="41" t="s">
        <v>95</v>
      </c>
      <c r="E29" s="56"/>
      <c r="F29" s="56"/>
      <c r="G29" s="56"/>
      <c r="H29" s="56"/>
      <c r="I29" s="42"/>
      <c r="J29" s="213" t="s">
        <v>172</v>
      </c>
      <c r="K29" s="215" t="s">
        <v>170</v>
      </c>
    </row>
    <row r="30" spans="2:11" ht="13.5" thickTop="1" x14ac:dyDescent="0.2"/>
    <row r="31" spans="2:11" x14ac:dyDescent="0.2">
      <c r="J31" s="3"/>
    </row>
    <row r="33" ht="14.25" customHeight="1" x14ac:dyDescent="0.2"/>
  </sheetData>
  <sheetProtection password="CCE8" sheet="1" objects="1" scenarios="1"/>
  <mergeCells count="1">
    <mergeCell ref="I1:K4"/>
  </mergeCells>
  <pageMargins left="0.25" right="0.25" top="0.75" bottom="0.75" header="0.3" footer="0.3"/>
  <pageSetup paperSize="8"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0"/>
  <sheetViews>
    <sheetView topLeftCell="A15" workbookViewId="0">
      <selection activeCell="A44" sqref="A44"/>
    </sheetView>
  </sheetViews>
  <sheetFormatPr defaultRowHeight="12.75" x14ac:dyDescent="0.2"/>
  <cols>
    <col min="2" max="2" width="12.7109375" customWidth="1"/>
    <col min="3" max="3" width="48.140625" customWidth="1"/>
    <col min="4" max="4" width="40.85546875" customWidth="1"/>
    <col min="5" max="5" width="32.85546875" customWidth="1"/>
    <col min="6" max="6" width="55" customWidth="1"/>
    <col min="7" max="7" width="50.85546875" customWidth="1"/>
    <col min="8" max="8" width="60.42578125" customWidth="1"/>
    <col min="9" max="9" width="56.42578125" customWidth="1"/>
    <col min="10" max="10" width="54.42578125" customWidth="1"/>
    <col min="11" max="11" width="73.28515625" customWidth="1"/>
    <col min="12" max="12" width="49.7109375" customWidth="1"/>
    <col min="13" max="13" width="46.42578125" customWidth="1"/>
    <col min="14" max="14" width="60.85546875" customWidth="1"/>
    <col min="15" max="15" width="48.5703125" customWidth="1"/>
  </cols>
  <sheetData>
    <row r="1" spans="2:11" ht="26.25" x14ac:dyDescent="0.4">
      <c r="C1" s="107" t="s">
        <v>212</v>
      </c>
      <c r="F1" s="315" t="s">
        <v>75</v>
      </c>
      <c r="G1" s="316"/>
      <c r="H1" s="316"/>
    </row>
    <row r="2" spans="2:11" ht="26.25" x14ac:dyDescent="0.4">
      <c r="C2" s="107" t="s">
        <v>98</v>
      </c>
      <c r="F2" s="316"/>
      <c r="G2" s="316"/>
      <c r="H2" s="316"/>
    </row>
    <row r="3" spans="2:11" ht="15.75" x14ac:dyDescent="0.25">
      <c r="C3" s="5"/>
      <c r="F3" s="316"/>
      <c r="G3" s="316"/>
      <c r="H3" s="316"/>
    </row>
    <row r="4" spans="2:11" ht="13.5" thickBot="1" x14ac:dyDescent="0.25">
      <c r="B4" s="2"/>
      <c r="C4" s="2"/>
      <c r="F4" s="316"/>
      <c r="G4" s="316"/>
      <c r="H4" s="316"/>
    </row>
    <row r="5" spans="2:11" ht="13.5" thickTop="1" x14ac:dyDescent="0.2">
      <c r="C5" s="43" t="s">
        <v>65</v>
      </c>
      <c r="D5" s="49" t="s">
        <v>29</v>
      </c>
      <c r="E5" s="50"/>
      <c r="F5" s="50"/>
      <c r="G5" s="49" t="s">
        <v>167</v>
      </c>
      <c r="H5" s="49" t="s">
        <v>167</v>
      </c>
      <c r="I5" s="49" t="s">
        <v>167</v>
      </c>
      <c r="J5" s="49" t="s">
        <v>167</v>
      </c>
    </row>
    <row r="6" spans="2:11" ht="13.5" thickBot="1" x14ac:dyDescent="0.25">
      <c r="C6" s="69"/>
      <c r="D6" s="70" t="s">
        <v>17</v>
      </c>
      <c r="E6" s="71" t="s">
        <v>15</v>
      </c>
      <c r="F6" s="71" t="s">
        <v>16</v>
      </c>
      <c r="G6" s="200">
        <v>1</v>
      </c>
      <c r="H6" s="200">
        <v>2</v>
      </c>
      <c r="I6" s="200">
        <v>3</v>
      </c>
      <c r="J6" s="200">
        <v>4</v>
      </c>
    </row>
    <row r="7" spans="2:11" ht="108" customHeight="1" thickBot="1" x14ac:dyDescent="0.25">
      <c r="C7" s="74" t="s">
        <v>42</v>
      </c>
      <c r="D7" s="75">
        <v>0.6</v>
      </c>
      <c r="E7" s="75">
        <v>0.5</v>
      </c>
      <c r="F7" s="75">
        <v>0.6</v>
      </c>
      <c r="G7" s="76" t="s">
        <v>60</v>
      </c>
      <c r="H7" s="77" t="s">
        <v>45</v>
      </c>
      <c r="I7" s="75"/>
      <c r="J7" s="78"/>
    </row>
    <row r="8" spans="2:11" ht="102.75" customHeight="1" thickBot="1" x14ac:dyDescent="0.25">
      <c r="C8" s="74" t="s">
        <v>43</v>
      </c>
      <c r="D8" s="75">
        <v>0.4</v>
      </c>
      <c r="E8" s="75">
        <v>0.3</v>
      </c>
      <c r="F8" s="75">
        <v>0.3</v>
      </c>
      <c r="G8" s="76" t="s">
        <v>60</v>
      </c>
      <c r="H8" s="77" t="s">
        <v>45</v>
      </c>
      <c r="I8" s="75"/>
      <c r="J8" s="78"/>
    </row>
    <row r="9" spans="2:11" ht="104.25" customHeight="1" thickBot="1" x14ac:dyDescent="0.25">
      <c r="C9" s="74" t="s">
        <v>44</v>
      </c>
      <c r="D9" s="75">
        <v>0.4</v>
      </c>
      <c r="E9" s="75">
        <v>0.4</v>
      </c>
      <c r="F9" s="75">
        <v>0.4</v>
      </c>
      <c r="G9" s="76" t="s">
        <v>60</v>
      </c>
      <c r="H9" s="77" t="s">
        <v>46</v>
      </c>
      <c r="I9" s="75"/>
      <c r="J9" s="78"/>
    </row>
    <row r="10" spans="2:11" ht="102.75" customHeight="1" thickBot="1" x14ac:dyDescent="0.25">
      <c r="C10" s="74" t="s">
        <v>164</v>
      </c>
      <c r="D10" s="75">
        <v>0.7</v>
      </c>
      <c r="E10" s="75">
        <v>0.6</v>
      </c>
      <c r="F10" s="75">
        <v>0.7</v>
      </c>
      <c r="G10" s="76" t="s">
        <v>88</v>
      </c>
      <c r="H10" s="77" t="s">
        <v>47</v>
      </c>
      <c r="I10" s="75"/>
      <c r="J10" s="78"/>
    </row>
    <row r="11" spans="2:11" ht="104.25" customHeight="1" thickBot="1" x14ac:dyDescent="0.25">
      <c r="C11" s="74" t="s">
        <v>48</v>
      </c>
      <c r="D11" s="75">
        <v>0.8</v>
      </c>
      <c r="E11" s="75">
        <v>0.8</v>
      </c>
      <c r="F11" s="75">
        <v>0.8</v>
      </c>
      <c r="G11" s="76" t="s">
        <v>60</v>
      </c>
      <c r="H11" s="77" t="s">
        <v>45</v>
      </c>
      <c r="I11" s="75"/>
      <c r="J11" s="78"/>
    </row>
    <row r="12" spans="2:11" ht="103.5" customHeight="1" thickBot="1" x14ac:dyDescent="0.25">
      <c r="C12" s="74" t="s">
        <v>49</v>
      </c>
      <c r="D12" s="75"/>
      <c r="E12" s="75"/>
      <c r="F12" s="75"/>
      <c r="G12" s="77" t="s">
        <v>89</v>
      </c>
      <c r="H12" s="76" t="s">
        <v>85</v>
      </c>
      <c r="I12" s="76" t="s">
        <v>54</v>
      </c>
      <c r="J12" s="79" t="s">
        <v>55</v>
      </c>
      <c r="K12" s="37" t="s">
        <v>95</v>
      </c>
    </row>
    <row r="13" spans="2:11" ht="93.75" customHeight="1" thickBot="1" x14ac:dyDescent="0.25">
      <c r="C13" s="74" t="s">
        <v>50</v>
      </c>
      <c r="D13" s="75"/>
      <c r="E13" s="75"/>
      <c r="F13" s="75"/>
      <c r="G13" s="77" t="s">
        <v>87</v>
      </c>
      <c r="H13" s="76" t="s">
        <v>86</v>
      </c>
      <c r="I13" s="75"/>
      <c r="J13" s="78"/>
      <c r="K13" s="37" t="s">
        <v>95</v>
      </c>
    </row>
    <row r="14" spans="2:11" x14ac:dyDescent="0.2">
      <c r="C14" s="63" t="s">
        <v>51</v>
      </c>
      <c r="D14" s="55"/>
      <c r="E14" s="55"/>
      <c r="F14" s="55"/>
      <c r="G14" s="55"/>
      <c r="H14" s="55"/>
      <c r="I14" s="55"/>
      <c r="J14" s="65"/>
    </row>
    <row r="15" spans="2:11" ht="13.5" thickBot="1" x14ac:dyDescent="0.25">
      <c r="C15" s="64"/>
      <c r="D15" s="54"/>
      <c r="E15" s="54"/>
      <c r="F15" s="54"/>
      <c r="G15" s="54"/>
      <c r="H15" s="54"/>
      <c r="I15" s="54"/>
      <c r="J15" s="68"/>
    </row>
    <row r="16" spans="2:11" ht="14.25" thickTop="1" thickBot="1" x14ac:dyDescent="0.25"/>
    <row r="17" spans="3:11" ht="66" customHeight="1" thickTop="1" x14ac:dyDescent="0.2">
      <c r="C17" s="43" t="s">
        <v>66</v>
      </c>
      <c r="D17" s="49" t="s">
        <v>29</v>
      </c>
      <c r="E17" s="50"/>
      <c r="F17" s="50"/>
      <c r="G17" s="49" t="s">
        <v>26</v>
      </c>
      <c r="H17" s="50"/>
      <c r="I17" s="50"/>
      <c r="J17" s="45"/>
    </row>
    <row r="18" spans="3:11" ht="13.5" thickBot="1" x14ac:dyDescent="0.25">
      <c r="C18" s="32"/>
      <c r="D18" s="52" t="s">
        <v>17</v>
      </c>
      <c r="E18" s="53" t="s">
        <v>15</v>
      </c>
      <c r="F18" s="53" t="s">
        <v>16</v>
      </c>
      <c r="G18" s="55"/>
      <c r="H18" s="55"/>
      <c r="I18" s="55"/>
      <c r="J18" s="30"/>
    </row>
    <row r="19" spans="3:11" ht="69.75" customHeight="1" thickBot="1" x14ac:dyDescent="0.25">
      <c r="C19" s="81" t="s">
        <v>30</v>
      </c>
      <c r="D19" s="72">
        <v>0.4</v>
      </c>
      <c r="E19" s="72">
        <v>0.4</v>
      </c>
      <c r="F19" s="72">
        <v>0.5</v>
      </c>
      <c r="G19" s="73" t="s">
        <v>113</v>
      </c>
      <c r="H19" s="72"/>
      <c r="I19" s="72"/>
      <c r="J19" s="82"/>
    </row>
    <row r="20" spans="3:11" ht="66" customHeight="1" thickBot="1" x14ac:dyDescent="0.25">
      <c r="C20" s="216" t="s">
        <v>177</v>
      </c>
      <c r="D20" s="75">
        <v>0.4</v>
      </c>
      <c r="E20" s="75">
        <v>0.4</v>
      </c>
      <c r="F20" s="75">
        <v>0.4</v>
      </c>
      <c r="G20" s="76" t="s">
        <v>114</v>
      </c>
      <c r="H20" s="77" t="s">
        <v>52</v>
      </c>
      <c r="I20" s="75"/>
      <c r="J20" s="85"/>
    </row>
    <row r="21" spans="3:11" ht="66.75" customHeight="1" thickBot="1" x14ac:dyDescent="0.25">
      <c r="C21" s="84" t="s">
        <v>31</v>
      </c>
      <c r="D21" s="75">
        <v>0.5</v>
      </c>
      <c r="E21" s="75">
        <v>0.6</v>
      </c>
      <c r="F21" s="75">
        <v>0.6</v>
      </c>
      <c r="G21" s="76" t="s">
        <v>113</v>
      </c>
      <c r="H21" s="75"/>
      <c r="I21" s="75"/>
      <c r="J21" s="85"/>
    </row>
    <row r="22" spans="3:11" ht="68.25" customHeight="1" thickBot="1" x14ac:dyDescent="0.25">
      <c r="C22" s="216" t="s">
        <v>175</v>
      </c>
      <c r="D22" s="75">
        <v>0.8</v>
      </c>
      <c r="E22" s="75">
        <v>0.8</v>
      </c>
      <c r="F22" s="75">
        <v>0.8</v>
      </c>
      <c r="G22" s="76" t="s">
        <v>113</v>
      </c>
      <c r="H22" s="75"/>
      <c r="I22" s="75"/>
      <c r="J22" s="85"/>
    </row>
    <row r="23" spans="3:11" ht="69" customHeight="1" thickBot="1" x14ac:dyDescent="0.25">
      <c r="C23" s="216" t="s">
        <v>176</v>
      </c>
      <c r="D23" s="75">
        <v>0.7</v>
      </c>
      <c r="E23" s="75">
        <v>0.6</v>
      </c>
      <c r="F23" s="75">
        <v>0.7</v>
      </c>
      <c r="G23" s="76" t="s">
        <v>113</v>
      </c>
      <c r="H23" s="75"/>
      <c r="I23" s="75"/>
      <c r="J23" s="85"/>
    </row>
    <row r="24" spans="3:11" ht="68.25" customHeight="1" thickBot="1" x14ac:dyDescent="0.25">
      <c r="C24" s="84" t="s">
        <v>32</v>
      </c>
      <c r="D24" s="75">
        <v>0.5</v>
      </c>
      <c r="E24" s="75">
        <v>0.5</v>
      </c>
      <c r="F24" s="75">
        <v>0.6</v>
      </c>
      <c r="G24" s="76" t="s">
        <v>113</v>
      </c>
      <c r="H24" s="75"/>
      <c r="I24" s="75"/>
      <c r="J24" s="85"/>
    </row>
    <row r="25" spans="3:11" ht="69" customHeight="1" thickBot="1" x14ac:dyDescent="0.25">
      <c r="C25" s="84" t="s">
        <v>112</v>
      </c>
      <c r="D25" s="75">
        <v>0.7</v>
      </c>
      <c r="E25" s="75">
        <v>0.7</v>
      </c>
      <c r="F25" s="75">
        <v>0.5</v>
      </c>
      <c r="G25" s="76" t="s">
        <v>113</v>
      </c>
      <c r="H25" s="77" t="s">
        <v>53</v>
      </c>
      <c r="I25" s="75"/>
      <c r="J25" s="85"/>
    </row>
    <row r="26" spans="3:11" ht="106.5" customHeight="1" thickBot="1" x14ac:dyDescent="0.25">
      <c r="C26" s="84" t="s">
        <v>33</v>
      </c>
      <c r="D26" s="86">
        <v>0</v>
      </c>
      <c r="E26" s="86">
        <v>0</v>
      </c>
      <c r="F26" s="86">
        <v>0</v>
      </c>
      <c r="G26" s="77" t="s">
        <v>83</v>
      </c>
      <c r="H26" s="76" t="s">
        <v>54</v>
      </c>
      <c r="I26" s="77" t="s">
        <v>55</v>
      </c>
      <c r="J26" s="85"/>
      <c r="K26" s="37" t="s">
        <v>95</v>
      </c>
    </row>
    <row r="27" spans="3:11" ht="70.5" customHeight="1" thickBot="1" x14ac:dyDescent="0.25">
      <c r="C27" s="83" t="s">
        <v>50</v>
      </c>
      <c r="D27" s="75">
        <v>0</v>
      </c>
      <c r="E27" s="75">
        <v>0</v>
      </c>
      <c r="F27" s="75">
        <v>0</v>
      </c>
      <c r="G27" s="77" t="s">
        <v>84</v>
      </c>
      <c r="H27" s="77"/>
      <c r="I27" s="75"/>
      <c r="J27" s="61"/>
      <c r="K27" s="37" t="s">
        <v>95</v>
      </c>
    </row>
    <row r="28" spans="3:11" ht="109.5" customHeight="1" x14ac:dyDescent="0.2">
      <c r="C28" s="80" t="s">
        <v>51</v>
      </c>
      <c r="D28" s="67">
        <v>0</v>
      </c>
      <c r="E28" s="55">
        <v>0</v>
      </c>
      <c r="F28" s="55">
        <v>0</v>
      </c>
      <c r="G28" s="66"/>
      <c r="H28" s="55"/>
      <c r="I28" s="55"/>
      <c r="J28" s="30"/>
    </row>
    <row r="29" spans="3:11" ht="13.5" thickBot="1" x14ac:dyDescent="0.25">
      <c r="C29" s="64"/>
      <c r="D29" s="54"/>
      <c r="E29" s="54"/>
      <c r="F29" s="87"/>
      <c r="G29" s="54"/>
      <c r="H29" s="54"/>
      <c r="I29" s="54"/>
      <c r="J29" s="47"/>
    </row>
    <row r="30" spans="3:11" ht="13.5" thickTop="1" x14ac:dyDescent="0.2"/>
    <row r="32" spans="3:11" x14ac:dyDescent="0.2">
      <c r="D32" s="9"/>
    </row>
    <row r="34" spans="2:2" x14ac:dyDescent="0.2">
      <c r="B34" s="9"/>
    </row>
    <row r="44" spans="2:2" ht="97.5" customHeight="1" x14ac:dyDescent="0.2"/>
    <row r="49" spans="7:13" ht="52.5" customHeight="1" x14ac:dyDescent="0.2">
      <c r="G49" s="3"/>
    </row>
    <row r="50" spans="7:13" x14ac:dyDescent="0.2">
      <c r="I50" s="2"/>
      <c r="M50" s="2"/>
    </row>
    <row r="51" spans="7:13" x14ac:dyDescent="0.2">
      <c r="I51" s="4"/>
      <c r="J51" s="1"/>
      <c r="K51" s="1"/>
    </row>
    <row r="54" spans="7:13" ht="50.25" customHeight="1" x14ac:dyDescent="0.2"/>
    <row r="60" spans="7:13" x14ac:dyDescent="0.2">
      <c r="I60" s="6"/>
      <c r="J60" s="6"/>
      <c r="K60" s="6"/>
      <c r="M60" s="3"/>
    </row>
  </sheetData>
  <sheetProtection password="CCE8" sheet="1" objects="1" scenarios="1"/>
  <mergeCells count="1">
    <mergeCell ref="F1:H4"/>
  </mergeCells>
  <pageMargins left="0.25" right="0.25" top="0.75" bottom="0.75" header="0.3" footer="0.3"/>
  <pageSetup paperSize="8" scale="3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1. INTRODUCTION</vt:lpstr>
      <vt:lpstr>2. THE TOOL</vt:lpstr>
      <vt:lpstr>3. FLOWCHART</vt:lpstr>
      <vt:lpstr>4. SUMMARY</vt:lpstr>
      <vt:lpstr>5. Land Use Hazard</vt:lpstr>
      <vt:lpstr>6. SuDS Pollution Mitigation</vt:lpstr>
      <vt:lpstr>comptype</vt:lpstr>
      <vt:lpstr>comptypethree</vt:lpstr>
      <vt:lpstr>comptypetwo</vt:lpstr>
      <vt:lpstr>Go_to_Step_2B</vt:lpstr>
      <vt:lpstr>gwprot</vt:lpstr>
      <vt:lpstr>gwthree</vt:lpstr>
      <vt:lpstr>gwtwo</vt:lpstr>
      <vt:lpstr>landut</vt:lpstr>
      <vt:lpstr>'1. INTRODUCTION'!Print_Area</vt:lpstr>
      <vt:lpstr>'2. THE TOOL'!Print_Area</vt:lpstr>
      <vt:lpstr>'3. FLOWCHART'!Print_Area</vt:lpstr>
      <vt:lpstr>'4. SUMMARY'!Print_Area</vt:lpstr>
      <vt:lpstr>'5. Land Use Hazard'!Print_Area</vt:lpstr>
      <vt:lpstr>'6. SuDS Pollution Mitigation'!Print_Area</vt:lpstr>
    </vt:vector>
  </TitlesOfParts>
  <Company>HR Wallingford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 Woods-Ballard</dc:creator>
  <cp:lastModifiedBy>Bridget Woods-Ballard</cp:lastModifiedBy>
  <cp:lastPrinted>2015-10-14T11:17:33Z</cp:lastPrinted>
  <dcterms:created xsi:type="dcterms:W3CDTF">2013-01-03T14:39:20Z</dcterms:created>
  <dcterms:modified xsi:type="dcterms:W3CDTF">2015-12-10T11:28:06Z</dcterms:modified>
</cp:coreProperties>
</file>